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5"/>
  </bookViews>
  <sheets>
    <sheet name="Gy" sheetId="1" r:id="rId1"/>
    <sheet name="Gy Error" sheetId="2" r:id="rId2"/>
    <sheet name="RecVar" sheetId="3" r:id="rId3"/>
    <sheet name="MassVar" sheetId="4" r:id="rId4"/>
    <sheet name="Lagran" sheetId="5" r:id="rId5"/>
    <sheet name="WeightRe" sheetId="6" r:id="rId6"/>
    <sheet name="Wilman" sheetId="7" r:id="rId7"/>
  </sheets>
  <definedNames>
    <definedName name="CV" localSheetId="0">'Gy'!#REF!</definedName>
  </definedNames>
  <calcPr fullCalcOnLoad="1"/>
</workbook>
</file>

<file path=xl/sharedStrings.xml><?xml version="1.0" encoding="utf-8"?>
<sst xmlns="http://schemas.openxmlformats.org/spreadsheetml/2006/main" count="252" uniqueCount="108">
  <si>
    <t>Confidence Level</t>
  </si>
  <si>
    <t>Top Size Of Ore</t>
  </si>
  <si>
    <t>Liberation Size</t>
  </si>
  <si>
    <t>Mineral Density</t>
  </si>
  <si>
    <t>Gangue Density</t>
  </si>
  <si>
    <t>Alluvial Gold</t>
  </si>
  <si>
    <t>GYMass</t>
  </si>
  <si>
    <t>cm</t>
  </si>
  <si>
    <t>g</t>
  </si>
  <si>
    <t>GYError</t>
  </si>
  <si>
    <t>y/n</t>
  </si>
  <si>
    <t>Assay Relative Error</t>
  </si>
  <si>
    <t>F95 / F5 Ratio</t>
  </si>
  <si>
    <t>Feed</t>
  </si>
  <si>
    <t>Conc</t>
  </si>
  <si>
    <t>Tail</t>
  </si>
  <si>
    <t>Assay Data Ranges:</t>
  </si>
  <si>
    <t>SDs Data Ranges:</t>
  </si>
  <si>
    <t>Convergence:</t>
  </si>
  <si>
    <t>Balance Data Ranges:</t>
  </si>
  <si>
    <t>Feed/Conc/Tail</t>
  </si>
  <si>
    <t>Max Iterations:</t>
  </si>
  <si>
    <t>Balanced Data</t>
  </si>
  <si>
    <t>Measured Data</t>
  </si>
  <si>
    <t>SDs Data (Relative %)</t>
  </si>
  <si>
    <t>Assay:</t>
  </si>
  <si>
    <t>SDs:</t>
  </si>
  <si>
    <t>Recovery:</t>
  </si>
  <si>
    <t>Variance:</t>
  </si>
  <si>
    <t>%</t>
  </si>
  <si>
    <t>A</t>
  </si>
  <si>
    <t>B</t>
  </si>
  <si>
    <t>C</t>
  </si>
  <si>
    <t>D</t>
  </si>
  <si>
    <t>Calculation</t>
  </si>
  <si>
    <t>Absolute</t>
  </si>
  <si>
    <t>Relative %</t>
  </si>
  <si>
    <t>Yield:</t>
  </si>
  <si>
    <t>Tin</t>
  </si>
  <si>
    <t>Iron</t>
  </si>
  <si>
    <t>Silica</t>
  </si>
  <si>
    <t>Sulphur</t>
  </si>
  <si>
    <t>Arsenic</t>
  </si>
  <si>
    <t>TiO2</t>
  </si>
  <si>
    <t>Recovery</t>
  </si>
  <si>
    <t>Mass Recovery:</t>
  </si>
  <si>
    <t>The function GYMass() will calculate the minimum practical sampling weights required at each stage of sampling.  The mass given is that obtained by Gy's formula multiplied by a safety factor of 2.  For routine sampling, a confidence interval of 95% in the results would be acceptable, but for research purposes, or where greater sampling accuracy is required, then 99% level of confidence would be required.</t>
  </si>
  <si>
    <t>95%, 97.5%, 99%, 99.5%, 99.9%</t>
  </si>
  <si>
    <t>e.g. %Cu in Ore</t>
  </si>
  <si>
    <t>e.g. %Cu in Chalcopyrite</t>
  </si>
  <si>
    <t>Elemental Assay of Ore</t>
  </si>
  <si>
    <t>Elemental Assay of Mineral</t>
  </si>
  <si>
    <t>Maximum acceptable relative error</t>
  </si>
  <si>
    <t>Grain size of valuable mineral</t>
  </si>
  <si>
    <t>Is the sample alluvial gold ore</t>
  </si>
  <si>
    <t>The function GYError() will calculate the maximum relative error for a sample mass from each stage of sampling.  The calculated relative error is that obtained by Gy's formula.</t>
  </si>
  <si>
    <t>N</t>
  </si>
  <si>
    <r>
      <t>t/m</t>
    </r>
    <r>
      <rPr>
        <vertAlign val="superscript"/>
        <sz val="10"/>
        <rFont val="Arial"/>
        <family val="2"/>
      </rPr>
      <t>3</t>
    </r>
  </si>
  <si>
    <t>Number of Sampling Stages</t>
  </si>
  <si>
    <t>B.A.Wills (1984)</t>
  </si>
  <si>
    <t>Updated to MS Excel, JKTech Pty Ltd (2005)</t>
  </si>
  <si>
    <t>B.Wills (1982)</t>
  </si>
  <si>
    <t>C13:E23</t>
  </si>
  <si>
    <t>F13:I23</t>
  </si>
  <si>
    <t>Lagran : Reconciliation of excess data by non-weighted least squares</t>
  </si>
  <si>
    <t>C19:E28</t>
  </si>
  <si>
    <t>F19:H28</t>
  </si>
  <si>
    <t>I19:L28</t>
  </si>
  <si>
    <t>B.A.Wills (1985)</t>
  </si>
  <si>
    <t>WeightRe : Reconciliation of excess data by weighted least squares</t>
  </si>
  <si>
    <t>MassVar : Estimation of errors in two-product mass flowrate</t>
  </si>
  <si>
    <t>RecVar : Estimation of errors in recovery calculations</t>
  </si>
  <si>
    <t>Gy : Sample size by Gy Formula</t>
  </si>
  <si>
    <t>C16:E25</t>
  </si>
  <si>
    <t>F16:H25</t>
  </si>
  <si>
    <t>I16:L25</t>
  </si>
  <si>
    <t>Wilman : Reconciliation of excess data by variances in mass equations</t>
  </si>
  <si>
    <t>Enter the Feed, Concentrate and Tail assays in the highlighted cells.</t>
  </si>
  <si>
    <t>Enter the relative error for the Feed, Concentrate and Tail assays in the highlighted cells.</t>
  </si>
  <si>
    <t>Variance of the recovery</t>
  </si>
  <si>
    <t>Standard deviation of the recovery</t>
  </si>
  <si>
    <t>Calculated assay recovery</t>
  </si>
  <si>
    <t>Variance of the assay recovery</t>
  </si>
  <si>
    <t>Standard deviation of the assay recovery</t>
  </si>
  <si>
    <r>
      <t xml:space="preserve">MassVar calculates the error associated with the two-product recovery formula for the </t>
    </r>
    <r>
      <rPr>
        <b/>
        <i/>
        <sz val="10"/>
        <rFont val="Arial"/>
        <family val="2"/>
      </rPr>
      <t>mass recovery</t>
    </r>
  </si>
  <si>
    <r>
      <t xml:space="preserve">RecVar calculates the error associated with the two-product recovery formula for the </t>
    </r>
    <r>
      <rPr>
        <b/>
        <i/>
        <sz val="10"/>
        <rFont val="Arial"/>
        <family val="2"/>
      </rPr>
      <t>assay recovery</t>
    </r>
  </si>
  <si>
    <t>Calculated mass recovery</t>
  </si>
  <si>
    <t>Lagran uses a simple node adjustment by least squares followed by Lagrangian multipliers.</t>
  </si>
  <si>
    <t>Enter the assay names into column B.</t>
  </si>
  <si>
    <t>Enter the Feed, Concentrate and Tail assay values for each assay (columns C to E).</t>
  </si>
  <si>
    <t>The balanced assays for the Feed, Concentrate and Tail are reported in columns F to H.</t>
  </si>
  <si>
    <t>The balanced mass recovery is reported in cell H9.</t>
  </si>
  <si>
    <t>The balanced assay recovery is reported in column I.</t>
  </si>
  <si>
    <t>The number of assays can be extended beyond 10 by adjusting the maximum data ranges in cells C6 and C9.</t>
  </si>
  <si>
    <t>Enter the relative standard deviations associated with the Feed, Concentrate and Tail assay values for each assay (columns F to H).</t>
  </si>
  <si>
    <t>The balanced assays for the Feed, Concentrate and Tail are reported in columns I to K.</t>
  </si>
  <si>
    <t>The balanced assay recovery is reported in column L.</t>
  </si>
  <si>
    <t>The balanced mass recovery is reported in cell K15.</t>
  </si>
  <si>
    <t>The number of assays can be extended beyond 10 by adjusting the maximum data ranges in cells C9, C12 and C15.</t>
  </si>
  <si>
    <t>actual convergence</t>
  </si>
  <si>
    <t>number of iterations required</t>
  </si>
  <si>
    <t>The balanced mass recovery is reported in cell K12.</t>
  </si>
  <si>
    <t>The number of assays can be extended beyond 10 by adjusting the maximum data ranges in cells C6, C9 and C12.</t>
  </si>
  <si>
    <t>Sample Mass</t>
  </si>
  <si>
    <t>Gy : Sample error by Gy Formula</t>
  </si>
  <si>
    <t>WeightRe estimates the best mass rate by using weighted residuals least squares followed by Lagrangian multipliers.</t>
  </si>
  <si>
    <t>Wilman estimates the best mass rate by using variances in the component equations.  Data adjustment is by Lagrangian multipliers.</t>
  </si>
  <si>
    <t>Size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</si>
</sst>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0.0%"/>
    <numFmt numFmtId="166" formatCode="0.0"/>
    <numFmt numFmtId="167" formatCode="0.000"/>
    <numFmt numFmtId="168" formatCode="0.00000"/>
    <numFmt numFmtId="169" formatCode="0.0000"/>
    <numFmt numFmtId="170" formatCode="0.0E+00"/>
    <numFmt numFmtId="171" formatCode="0.0000000"/>
    <numFmt numFmtId="172" formatCode="0.0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2" fillId="33" borderId="19" xfId="0" applyFont="1" applyFill="1" applyBorder="1" applyAlignment="1">
      <alignment horizontal="right"/>
    </xf>
    <xf numFmtId="166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1" fontId="0" fillId="33" borderId="23" xfId="0" applyNumberFormat="1" applyFill="1" applyBorder="1" applyAlignment="1">
      <alignment/>
    </xf>
    <xf numFmtId="0" fontId="2" fillId="33" borderId="24" xfId="0" applyFont="1" applyFill="1" applyBorder="1" applyAlignment="1">
      <alignment horizontal="right"/>
    </xf>
    <xf numFmtId="166" fontId="0" fillId="33" borderId="25" xfId="0" applyNumberFormat="1" applyFill="1" applyBorder="1" applyAlignment="1">
      <alignment/>
    </xf>
    <xf numFmtId="166" fontId="0" fillId="33" borderId="26" xfId="0" applyNumberFormat="1" applyFill="1" applyBorder="1" applyAlignment="1">
      <alignment/>
    </xf>
    <xf numFmtId="0" fontId="0" fillId="33" borderId="27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166" fontId="0" fillId="33" borderId="32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0" fillId="33" borderId="34" xfId="0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1" fontId="0" fillId="33" borderId="38" xfId="0" applyNumberFormat="1" applyFill="1" applyBorder="1" applyAlignment="1">
      <alignment/>
    </xf>
    <xf numFmtId="1" fontId="0" fillId="33" borderId="39" xfId="0" applyNumberFormat="1" applyFill="1" applyBorder="1" applyAlignment="1">
      <alignment/>
    </xf>
    <xf numFmtId="1" fontId="0" fillId="33" borderId="4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30" xfId="0" applyFill="1" applyBorder="1" applyAlignment="1">
      <alignment/>
    </xf>
    <xf numFmtId="0" fontId="4" fillId="33" borderId="37" xfId="0" applyFont="1" applyFill="1" applyBorder="1" applyAlignment="1">
      <alignment horizontal="right"/>
    </xf>
    <xf numFmtId="2" fontId="0" fillId="33" borderId="41" xfId="0" applyNumberFormat="1" applyFill="1" applyBorder="1" applyAlignment="1">
      <alignment/>
    </xf>
    <xf numFmtId="2" fontId="0" fillId="33" borderId="38" xfId="0" applyNumberFormat="1" applyFill="1" applyBorder="1" applyAlignment="1">
      <alignment/>
    </xf>
    <xf numFmtId="2" fontId="0" fillId="33" borderId="31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42" xfId="0" applyNumberFormat="1" applyFill="1" applyBorder="1" applyAlignment="1">
      <alignment/>
    </xf>
    <xf numFmtId="2" fontId="0" fillId="33" borderId="43" xfId="0" applyNumberFormat="1" applyFill="1" applyBorder="1" applyAlignment="1">
      <alignment/>
    </xf>
    <xf numFmtId="2" fontId="0" fillId="33" borderId="44" xfId="0" applyNumberFormat="1" applyFill="1" applyBorder="1" applyAlignment="1">
      <alignment/>
    </xf>
    <xf numFmtId="2" fontId="0" fillId="33" borderId="45" xfId="0" applyNumberFormat="1" applyFill="1" applyBorder="1" applyAlignment="1">
      <alignment/>
    </xf>
    <xf numFmtId="2" fontId="0" fillId="33" borderId="46" xfId="0" applyNumberFormat="1" applyFill="1" applyBorder="1" applyAlignment="1">
      <alignment/>
    </xf>
    <xf numFmtId="2" fontId="0" fillId="33" borderId="47" xfId="0" applyNumberFormat="1" applyFill="1" applyBorder="1" applyAlignment="1">
      <alignment/>
    </xf>
    <xf numFmtId="0" fontId="2" fillId="33" borderId="48" xfId="0" applyFont="1" applyFill="1" applyBorder="1" applyAlignment="1">
      <alignment horizontal="center"/>
    </xf>
    <xf numFmtId="166" fontId="0" fillId="33" borderId="45" xfId="0" applyNumberFormat="1" applyFill="1" applyBorder="1" applyAlignment="1">
      <alignment/>
    </xf>
    <xf numFmtId="166" fontId="0" fillId="33" borderId="46" xfId="0" applyNumberFormat="1" applyFill="1" applyBorder="1" applyAlignment="1">
      <alignment/>
    </xf>
    <xf numFmtId="166" fontId="0" fillId="33" borderId="47" xfId="0" applyNumberForma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1" fontId="0" fillId="33" borderId="43" xfId="0" applyNumberForma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170" fontId="0" fillId="33" borderId="10" xfId="0" applyNumberForma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27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3" fillId="33" borderId="51" xfId="0" applyFont="1" applyFill="1" applyBorder="1" applyAlignment="1">
      <alignment horizontal="right"/>
    </xf>
    <xf numFmtId="9" fontId="5" fillId="34" borderId="10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5" fillId="34" borderId="52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5" fillId="34" borderId="53" xfId="0" applyNumberFormat="1" applyFont="1" applyFill="1" applyBorder="1" applyAlignment="1">
      <alignment/>
    </xf>
    <xf numFmtId="2" fontId="5" fillId="34" borderId="40" xfId="0" applyNumberFormat="1" applyFont="1" applyFill="1" applyBorder="1" applyAlignment="1">
      <alignment/>
    </xf>
    <xf numFmtId="2" fontId="5" fillId="34" borderId="54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52" xfId="0" applyNumberFormat="1" applyFont="1" applyFill="1" applyBorder="1" applyAlignment="1">
      <alignment/>
    </xf>
    <xf numFmtId="2" fontId="5" fillId="34" borderId="41" xfId="0" applyNumberFormat="1" applyFont="1" applyFill="1" applyBorder="1" applyAlignment="1">
      <alignment/>
    </xf>
    <xf numFmtId="2" fontId="5" fillId="34" borderId="38" xfId="0" applyNumberFormat="1" applyFont="1" applyFill="1" applyBorder="1" applyAlignment="1">
      <alignment/>
    </xf>
    <xf numFmtId="2" fontId="5" fillId="34" borderId="55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36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51" xfId="0" applyNumberFormat="1" applyFont="1" applyFill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28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2" fillId="33" borderId="27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" fillId="33" borderId="31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51" xfId="0" applyFont="1" applyFill="1" applyBorder="1" applyAlignment="1">
      <alignment horizontal="right"/>
    </xf>
    <xf numFmtId="0" fontId="2" fillId="33" borderId="36" xfId="0" applyNumberFormat="1" applyFont="1" applyFill="1" applyBorder="1" applyAlignment="1">
      <alignment/>
    </xf>
    <xf numFmtId="0" fontId="0" fillId="33" borderId="0" xfId="0" applyFill="1" applyAlignment="1">
      <alignment vertical="center" wrapText="1"/>
    </xf>
    <xf numFmtId="165" fontId="0" fillId="33" borderId="13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2" fontId="0" fillId="33" borderId="56" xfId="0" applyNumberFormat="1" applyFill="1" applyBorder="1" applyAlignment="1">
      <alignment/>
    </xf>
    <xf numFmtId="0" fontId="0" fillId="33" borderId="22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 vertical="top" wrapText="1"/>
    </xf>
    <xf numFmtId="0" fontId="5" fillId="35" borderId="57" xfId="0" applyFont="1" applyFill="1" applyBorder="1" applyAlignment="1">
      <alignment/>
    </xf>
    <xf numFmtId="0" fontId="5" fillId="35" borderId="58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1" fontId="0" fillId="34" borderId="43" xfId="0" applyNumberFormat="1" applyFill="1" applyBorder="1" applyAlignment="1">
      <alignment/>
    </xf>
    <xf numFmtId="2" fontId="0" fillId="34" borderId="56" xfId="0" applyNumberFormat="1" applyFill="1" applyBorder="1" applyAlignment="1">
      <alignment/>
    </xf>
    <xf numFmtId="0" fontId="9" fillId="0" borderId="6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top" wrapText="1"/>
    </xf>
    <xf numFmtId="0" fontId="2" fillId="33" borderId="14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</xdr:row>
      <xdr:rowOff>38100</xdr:rowOff>
    </xdr:from>
    <xdr:to>
      <xdr:col>6</xdr:col>
      <xdr:colOff>19050</xdr:colOff>
      <xdr:row>7</xdr:row>
      <xdr:rowOff>123825</xdr:rowOff>
    </xdr:to>
    <xdr:pic>
      <xdr:nvPicPr>
        <xdr:cNvPr id="1" name="cmdBtnLagr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23875"/>
          <a:ext cx="1676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10</xdr:row>
      <xdr:rowOff>114300</xdr:rowOff>
    </xdr:from>
    <xdr:to>
      <xdr:col>5</xdr:col>
      <xdr:colOff>409575</xdr:colOff>
      <xdr:row>15</xdr:row>
      <xdr:rowOff>9525</xdr:rowOff>
    </xdr:to>
    <xdr:pic>
      <xdr:nvPicPr>
        <xdr:cNvPr id="1" name="cmdBtnWeigh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73355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7</xdr:row>
      <xdr:rowOff>114300</xdr:rowOff>
    </xdr:from>
    <xdr:to>
      <xdr:col>5</xdr:col>
      <xdr:colOff>361950</xdr:colOff>
      <xdr:row>12</xdr:row>
      <xdr:rowOff>9525</xdr:rowOff>
    </xdr:to>
    <xdr:pic>
      <xdr:nvPicPr>
        <xdr:cNvPr id="1" name="cmdBtnWilm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247775"/>
          <a:ext cx="1457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Gy"/>
  <dimension ref="A1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bestFit="1" customWidth="1"/>
    <col min="2" max="2" width="4.421875" style="0" bestFit="1" customWidth="1"/>
    <col min="3" max="6" width="9.7109375" style="0" customWidth="1"/>
    <col min="7" max="7" width="2.7109375" style="0" customWidth="1"/>
  </cols>
  <sheetData>
    <row r="1" spans="1:13" ht="12.75">
      <c r="A1" s="63" t="s">
        <v>72</v>
      </c>
      <c r="B1" s="64"/>
      <c r="C1" s="64"/>
      <c r="D1" s="64"/>
      <c r="E1" s="64"/>
      <c r="F1" s="21"/>
      <c r="G1" s="3"/>
      <c r="H1" s="161" t="s">
        <v>46</v>
      </c>
      <c r="I1" s="161"/>
      <c r="J1" s="161"/>
      <c r="K1" s="161"/>
      <c r="L1" s="161"/>
      <c r="M1" s="161"/>
    </row>
    <row r="2" spans="1:13" ht="12.75">
      <c r="A2" s="134" t="s">
        <v>61</v>
      </c>
      <c r="B2" s="69"/>
      <c r="C2" s="69"/>
      <c r="D2" s="69"/>
      <c r="E2" s="69"/>
      <c r="F2" s="70"/>
      <c r="G2" s="3"/>
      <c r="H2" s="161"/>
      <c r="I2" s="161"/>
      <c r="J2" s="161"/>
      <c r="K2" s="161"/>
      <c r="L2" s="161"/>
      <c r="M2" s="161"/>
    </row>
    <row r="3" spans="1:13" ht="12.75">
      <c r="A3" s="134" t="s">
        <v>60</v>
      </c>
      <c r="B3" s="69"/>
      <c r="C3" s="69"/>
      <c r="D3" s="69"/>
      <c r="E3" s="69"/>
      <c r="F3" s="70"/>
      <c r="G3" s="3"/>
      <c r="H3" s="161"/>
      <c r="I3" s="161"/>
      <c r="J3" s="161"/>
      <c r="K3" s="161"/>
      <c r="L3" s="161"/>
      <c r="M3" s="161"/>
    </row>
    <row r="4" spans="1:13" ht="12.75">
      <c r="A4" s="73" t="s">
        <v>0</v>
      </c>
      <c r="B4" s="68" t="s">
        <v>29</v>
      </c>
      <c r="C4" s="89">
        <v>0.95</v>
      </c>
      <c r="D4" s="69" t="s">
        <v>47</v>
      </c>
      <c r="E4" s="69"/>
      <c r="F4" s="70"/>
      <c r="G4" s="3"/>
      <c r="H4" s="161"/>
      <c r="I4" s="161"/>
      <c r="J4" s="161"/>
      <c r="K4" s="161"/>
      <c r="L4" s="161"/>
      <c r="M4" s="161"/>
    </row>
    <row r="5" spans="1:13" ht="12.75">
      <c r="A5" s="73" t="s">
        <v>50</v>
      </c>
      <c r="B5" s="68" t="s">
        <v>29</v>
      </c>
      <c r="C5" s="89">
        <v>0.05</v>
      </c>
      <c r="D5" s="69" t="s">
        <v>48</v>
      </c>
      <c r="E5" s="69"/>
      <c r="F5" s="70"/>
      <c r="G5" s="3"/>
      <c r="H5" s="161"/>
      <c r="I5" s="161"/>
      <c r="J5" s="161"/>
      <c r="K5" s="161"/>
      <c r="L5" s="161"/>
      <c r="M5" s="161"/>
    </row>
    <row r="6" spans="1:13" ht="12.75">
      <c r="A6" s="73" t="s">
        <v>51</v>
      </c>
      <c r="B6" s="68" t="s">
        <v>29</v>
      </c>
      <c r="C6" s="90">
        <v>0.866</v>
      </c>
      <c r="D6" s="69" t="s">
        <v>49</v>
      </c>
      <c r="E6" s="69"/>
      <c r="F6" s="70"/>
      <c r="G6" s="3"/>
      <c r="H6" s="161"/>
      <c r="I6" s="161"/>
      <c r="J6" s="161"/>
      <c r="K6" s="161"/>
      <c r="L6" s="161"/>
      <c r="M6" s="161"/>
    </row>
    <row r="7" spans="1:13" ht="12.75">
      <c r="A7" s="73" t="s">
        <v>11</v>
      </c>
      <c r="B7" s="68" t="s">
        <v>29</v>
      </c>
      <c r="C7" s="89">
        <v>0.02</v>
      </c>
      <c r="D7" s="69" t="s">
        <v>52</v>
      </c>
      <c r="E7" s="69"/>
      <c r="F7" s="70"/>
      <c r="G7" s="3"/>
      <c r="H7" s="161"/>
      <c r="I7" s="161"/>
      <c r="J7" s="161"/>
      <c r="K7" s="161"/>
      <c r="L7" s="161"/>
      <c r="M7" s="161"/>
    </row>
    <row r="8" spans="1:13" ht="12.75">
      <c r="A8" s="73" t="s">
        <v>2</v>
      </c>
      <c r="B8" s="68" t="s">
        <v>7</v>
      </c>
      <c r="C8" s="91">
        <v>0.015</v>
      </c>
      <c r="D8" s="69" t="s">
        <v>53</v>
      </c>
      <c r="E8" s="69"/>
      <c r="F8" s="70"/>
      <c r="G8" s="3"/>
      <c r="H8" s="161"/>
      <c r="I8" s="161"/>
      <c r="J8" s="161"/>
      <c r="K8" s="161"/>
      <c r="L8" s="161"/>
      <c r="M8" s="161"/>
    </row>
    <row r="9" spans="1:13" ht="12.75">
      <c r="A9" s="73" t="s">
        <v>5</v>
      </c>
      <c r="B9" s="68" t="s">
        <v>10</v>
      </c>
      <c r="C9" s="91" t="s">
        <v>56</v>
      </c>
      <c r="D9" s="69" t="s">
        <v>54</v>
      </c>
      <c r="E9" s="69"/>
      <c r="F9" s="70"/>
      <c r="G9" s="3"/>
      <c r="H9" s="161"/>
      <c r="I9" s="161"/>
      <c r="J9" s="161"/>
      <c r="K9" s="161"/>
      <c r="L9" s="161"/>
      <c r="M9" s="161"/>
    </row>
    <row r="10" spans="1:13" ht="14.25">
      <c r="A10" s="73" t="s">
        <v>3</v>
      </c>
      <c r="B10" s="68" t="s">
        <v>57</v>
      </c>
      <c r="C10" s="91">
        <v>7.5</v>
      </c>
      <c r="D10" s="69"/>
      <c r="E10" s="69"/>
      <c r="F10" s="70"/>
      <c r="G10" s="3"/>
      <c r="H10" s="130"/>
      <c r="I10" s="130"/>
      <c r="J10" s="130"/>
      <c r="K10" s="130"/>
      <c r="L10" s="130"/>
      <c r="M10" s="130"/>
    </row>
    <row r="11" spans="1:13" ht="14.25">
      <c r="A11" s="73" t="s">
        <v>4</v>
      </c>
      <c r="B11" s="68" t="s">
        <v>57</v>
      </c>
      <c r="C11" s="91">
        <v>2.65</v>
      </c>
      <c r="D11" s="69"/>
      <c r="E11" s="69"/>
      <c r="F11" s="70"/>
      <c r="G11" s="3"/>
      <c r="H11" s="161" t="s">
        <v>55</v>
      </c>
      <c r="I11" s="161"/>
      <c r="J11" s="161"/>
      <c r="K11" s="161"/>
      <c r="L11" s="161"/>
      <c r="M11" s="161"/>
    </row>
    <row r="12" spans="1:13" ht="12.75">
      <c r="A12" s="73" t="s">
        <v>58</v>
      </c>
      <c r="B12" s="68"/>
      <c r="C12" s="91">
        <v>4</v>
      </c>
      <c r="D12" s="69"/>
      <c r="E12" s="69"/>
      <c r="F12" s="70"/>
      <c r="G12" s="3"/>
      <c r="H12" s="161"/>
      <c r="I12" s="161"/>
      <c r="J12" s="161"/>
      <c r="K12" s="161"/>
      <c r="L12" s="161"/>
      <c r="M12" s="161"/>
    </row>
    <row r="13" spans="1:13" ht="12.75">
      <c r="A13" s="73" t="s">
        <v>1</v>
      </c>
      <c r="B13" s="68" t="s">
        <v>7</v>
      </c>
      <c r="C13" s="91">
        <v>2.5</v>
      </c>
      <c r="D13" s="91">
        <v>0.5</v>
      </c>
      <c r="E13" s="91">
        <v>0.1</v>
      </c>
      <c r="F13" s="92">
        <v>0.004</v>
      </c>
      <c r="G13" s="3"/>
      <c r="H13" s="161"/>
      <c r="I13" s="161"/>
      <c r="J13" s="161"/>
      <c r="K13" s="161"/>
      <c r="L13" s="161"/>
      <c r="M13" s="161"/>
    </row>
    <row r="14" spans="1:13" ht="12.75">
      <c r="A14" s="73" t="s">
        <v>12</v>
      </c>
      <c r="B14" s="68"/>
      <c r="C14" s="91">
        <v>5</v>
      </c>
      <c r="D14" s="91">
        <v>5</v>
      </c>
      <c r="E14" s="91">
        <v>5</v>
      </c>
      <c r="F14" s="92">
        <v>5</v>
      </c>
      <c r="G14" s="3"/>
      <c r="H14" s="161"/>
      <c r="I14" s="161"/>
      <c r="J14" s="161"/>
      <c r="K14" s="161"/>
      <c r="L14" s="161"/>
      <c r="M14" s="161"/>
    </row>
    <row r="15" spans="1:13" ht="13.5" thickBot="1">
      <c r="A15" s="71"/>
      <c r="B15" s="69"/>
      <c r="C15" s="72"/>
      <c r="D15" s="69"/>
      <c r="E15" s="69"/>
      <c r="F15" s="70"/>
      <c r="G15" s="3"/>
      <c r="H15" s="161"/>
      <c r="I15" s="161"/>
      <c r="J15" s="161"/>
      <c r="K15" s="161"/>
      <c r="L15" s="161"/>
      <c r="M15" s="161"/>
    </row>
    <row r="16" spans="1:13" ht="12.75">
      <c r="A16" s="79" t="s">
        <v>6</v>
      </c>
      <c r="B16" s="80" t="s">
        <v>8</v>
      </c>
      <c r="C16" s="81" t="e">
        <f>GYMass($C$4,$C$7,$C$5,$C$6,C$13,$C$12,C$14,$C$8,$C$10,$C$11,$C$9)</f>
        <v>#NAME?</v>
      </c>
      <c r="D16" s="81" t="e">
        <f>GYMass($C$4,$C$7,$C$5,$C$6,D$13,$C$12,D$14,$C$8,$C$10,$C$11,$C$9)</f>
        <v>#NAME?</v>
      </c>
      <c r="E16" s="81" t="e">
        <f>GYMass($C$4,$C$7,$C$5,$C$6,E$13,$C$12,E$14,$C$8,$C$10,$C$11,$C$9)</f>
        <v>#NAME?</v>
      </c>
      <c r="F16" s="133" t="e">
        <f>GYMass($C$4,$C$7,$C$5,$C$6,F$13,$C$12,F$14,$C$8,$C$10,$C$11,$C$9)</f>
        <v>#NAME?</v>
      </c>
      <c r="G16" s="3"/>
      <c r="H16" s="161"/>
      <c r="I16" s="161"/>
      <c r="J16" s="161"/>
      <c r="K16" s="161"/>
      <c r="L16" s="161"/>
      <c r="M16" s="161"/>
    </row>
    <row r="17" spans="1:13" ht="12.75">
      <c r="A17" s="71"/>
      <c r="B17" s="69"/>
      <c r="C17" s="74"/>
      <c r="D17" s="75"/>
      <c r="E17" s="76"/>
      <c r="F17" s="70"/>
      <c r="G17" s="3"/>
      <c r="H17" s="161"/>
      <c r="I17" s="161"/>
      <c r="J17" s="161"/>
      <c r="K17" s="161"/>
      <c r="L17" s="161"/>
      <c r="M17" s="161"/>
    </row>
    <row r="18" spans="1:13" ht="13.5" thickBot="1">
      <c r="A18" s="77" t="s">
        <v>9</v>
      </c>
      <c r="B18" s="78" t="s">
        <v>29</v>
      </c>
      <c r="C18" s="131" t="e">
        <f>GYError($C$4,C16,$C$5,$C$6,$C$12,C$13,C$14,$C$8,$C$10,$C$11,$C$9)</f>
        <v>#NAME?</v>
      </c>
      <c r="D18" s="131" t="e">
        <f>GYError($C$4,D16,$C$5,$C$6,$C$12,D$13,D$14,$C$8,$C$10,$C$11,$C$9)</f>
        <v>#NAME?</v>
      </c>
      <c r="E18" s="131" t="e">
        <f>GYError($C$4,E16,$C$5,$C$6,$C$12,E$13,E$14,$C$8,$C$10,$C$11,$C$9)</f>
        <v>#NAME?</v>
      </c>
      <c r="F18" s="132" t="e">
        <f>GYError($C$4,F16,$C$5,$C$6,$C$12,F$13,F$14,$C$8,$C$10,$C$11,$C$9)</f>
        <v>#NAME?</v>
      </c>
      <c r="G18" s="3"/>
      <c r="H18" s="161"/>
      <c r="I18" s="161"/>
      <c r="J18" s="161"/>
      <c r="K18" s="161"/>
      <c r="L18" s="161"/>
      <c r="M18" s="161"/>
    </row>
    <row r="19" spans="1:13" ht="12.75">
      <c r="A19" s="3"/>
      <c r="B19" s="3"/>
      <c r="C19" s="3"/>
      <c r="D19" s="3"/>
      <c r="E19" s="3"/>
      <c r="F19" s="3"/>
      <c r="G19" s="3"/>
      <c r="H19" s="130"/>
      <c r="I19" s="130"/>
      <c r="J19" s="130"/>
      <c r="K19" s="130"/>
      <c r="L19" s="130"/>
      <c r="M19" s="130"/>
    </row>
    <row r="22" ht="12.75">
      <c r="C22" s="1"/>
    </row>
    <row r="24" ht="12.75">
      <c r="C24" s="1"/>
    </row>
  </sheetData>
  <sheetProtection/>
  <mergeCells count="2">
    <mergeCell ref="H1:M9"/>
    <mergeCell ref="H11:M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5.7109375" style="0" bestFit="1" customWidth="1"/>
    <col min="2" max="2" width="4.421875" style="0" bestFit="1" customWidth="1"/>
    <col min="3" max="6" width="9.7109375" style="0" customWidth="1"/>
    <col min="7" max="7" width="2.7109375" style="0" customWidth="1"/>
  </cols>
  <sheetData>
    <row r="1" spans="1:13" ht="12.75">
      <c r="A1" s="63" t="s">
        <v>104</v>
      </c>
      <c r="B1" s="64"/>
      <c r="C1" s="64"/>
      <c r="D1" s="64"/>
      <c r="E1" s="64"/>
      <c r="F1" s="21"/>
      <c r="G1" s="3"/>
      <c r="H1" s="161"/>
      <c r="I1" s="161"/>
      <c r="J1" s="161"/>
      <c r="K1" s="161"/>
      <c r="L1" s="161"/>
      <c r="M1" s="161"/>
    </row>
    <row r="2" spans="1:13" ht="12.75">
      <c r="A2" s="134" t="s">
        <v>61</v>
      </c>
      <c r="B2" s="69"/>
      <c r="C2" s="69"/>
      <c r="D2" s="69"/>
      <c r="E2" s="69"/>
      <c r="F2" s="70"/>
      <c r="G2" s="3"/>
      <c r="H2" s="161"/>
      <c r="I2" s="161"/>
      <c r="J2" s="161"/>
      <c r="K2" s="161"/>
      <c r="L2" s="161"/>
      <c r="M2" s="161"/>
    </row>
    <row r="3" spans="1:13" ht="12.75">
      <c r="A3" s="134" t="s">
        <v>60</v>
      </c>
      <c r="B3" s="69"/>
      <c r="C3" s="69"/>
      <c r="D3" s="69"/>
      <c r="E3" s="69"/>
      <c r="F3" s="70"/>
      <c r="G3" s="3"/>
      <c r="H3" s="161"/>
      <c r="I3" s="161"/>
      <c r="J3" s="161"/>
      <c r="K3" s="161"/>
      <c r="L3" s="161"/>
      <c r="M3" s="161"/>
    </row>
    <row r="4" spans="1:13" ht="12.75">
      <c r="A4" s="73" t="s">
        <v>0</v>
      </c>
      <c r="B4" s="68" t="s">
        <v>29</v>
      </c>
      <c r="C4" s="89">
        <v>0.95</v>
      </c>
      <c r="D4" s="69" t="s">
        <v>47</v>
      </c>
      <c r="E4" s="69"/>
      <c r="F4" s="70"/>
      <c r="G4" s="3"/>
      <c r="H4" s="161"/>
      <c r="I4" s="161"/>
      <c r="J4" s="161"/>
      <c r="K4" s="161"/>
      <c r="L4" s="161"/>
      <c r="M4" s="161"/>
    </row>
    <row r="5" spans="1:13" ht="12.75">
      <c r="A5" s="73" t="s">
        <v>50</v>
      </c>
      <c r="B5" s="68" t="s">
        <v>29</v>
      </c>
      <c r="C5" s="89">
        <v>0.05</v>
      </c>
      <c r="D5" s="69" t="s">
        <v>48</v>
      </c>
      <c r="E5" s="69"/>
      <c r="F5" s="70"/>
      <c r="G5" s="3"/>
      <c r="H5" s="161"/>
      <c r="I5" s="161"/>
      <c r="J5" s="161"/>
      <c r="K5" s="161"/>
      <c r="L5" s="161"/>
      <c r="M5" s="161"/>
    </row>
    <row r="6" spans="1:13" ht="12.75">
      <c r="A6" s="73" t="s">
        <v>51</v>
      </c>
      <c r="B6" s="68" t="s">
        <v>29</v>
      </c>
      <c r="C6" s="90">
        <v>0.866</v>
      </c>
      <c r="D6" s="69" t="s">
        <v>49</v>
      </c>
      <c r="E6" s="69"/>
      <c r="F6" s="70"/>
      <c r="G6" s="3"/>
      <c r="H6" s="161"/>
      <c r="I6" s="161"/>
      <c r="J6" s="161"/>
      <c r="K6" s="161"/>
      <c r="L6" s="161"/>
      <c r="M6" s="161"/>
    </row>
    <row r="7" spans="1:13" ht="12.75">
      <c r="A7" s="73" t="s">
        <v>2</v>
      </c>
      <c r="B7" s="68" t="s">
        <v>7</v>
      </c>
      <c r="C7" s="91">
        <v>0.015</v>
      </c>
      <c r="D7" s="69" t="s">
        <v>53</v>
      </c>
      <c r="E7" s="69"/>
      <c r="F7" s="70"/>
      <c r="G7" s="3"/>
      <c r="H7" s="161"/>
      <c r="I7" s="161"/>
      <c r="J7" s="161"/>
      <c r="K7" s="161"/>
      <c r="L7" s="161"/>
      <c r="M7" s="161"/>
    </row>
    <row r="8" spans="1:13" ht="12.75">
      <c r="A8" s="73" t="s">
        <v>5</v>
      </c>
      <c r="B8" s="68" t="s">
        <v>10</v>
      </c>
      <c r="C8" s="91" t="s">
        <v>56</v>
      </c>
      <c r="D8" s="69" t="s">
        <v>54</v>
      </c>
      <c r="E8" s="69"/>
      <c r="F8" s="70"/>
      <c r="G8" s="3"/>
      <c r="H8" s="161"/>
      <c r="I8" s="161"/>
      <c r="J8" s="161"/>
      <c r="K8" s="161"/>
      <c r="L8" s="161"/>
      <c r="M8" s="161"/>
    </row>
    <row r="9" spans="1:13" ht="14.25">
      <c r="A9" s="73" t="s">
        <v>3</v>
      </c>
      <c r="B9" s="68" t="s">
        <v>57</v>
      </c>
      <c r="C9" s="91">
        <v>7.5</v>
      </c>
      <c r="D9" s="69"/>
      <c r="E9" s="69"/>
      <c r="F9" s="70"/>
      <c r="G9" s="3"/>
      <c r="H9" s="130"/>
      <c r="I9" s="130"/>
      <c r="J9" s="130"/>
      <c r="K9" s="130"/>
      <c r="L9" s="130"/>
      <c r="M9" s="130"/>
    </row>
    <row r="10" spans="1:13" ht="14.25">
      <c r="A10" s="73" t="s">
        <v>4</v>
      </c>
      <c r="B10" s="68" t="s">
        <v>57</v>
      </c>
      <c r="C10" s="91">
        <v>2.65</v>
      </c>
      <c r="D10" s="69"/>
      <c r="E10" s="69"/>
      <c r="F10" s="70"/>
      <c r="G10" s="3"/>
      <c r="H10" s="161" t="s">
        <v>55</v>
      </c>
      <c r="I10" s="161"/>
      <c r="J10" s="161"/>
      <c r="K10" s="161"/>
      <c r="L10" s="161"/>
      <c r="M10" s="161"/>
    </row>
    <row r="11" spans="1:13" ht="12.75">
      <c r="A11" s="73" t="s">
        <v>58</v>
      </c>
      <c r="B11" s="68"/>
      <c r="C11" s="91">
        <v>4</v>
      </c>
      <c r="D11" s="69"/>
      <c r="E11" s="69"/>
      <c r="F11" s="70"/>
      <c r="G11" s="3"/>
      <c r="H11" s="161"/>
      <c r="I11" s="161"/>
      <c r="J11" s="161"/>
      <c r="K11" s="161"/>
      <c r="L11" s="161"/>
      <c r="M11" s="161"/>
    </row>
    <row r="12" spans="1:13" ht="12.75">
      <c r="A12" s="73" t="s">
        <v>1</v>
      </c>
      <c r="B12" s="68" t="s">
        <v>7</v>
      </c>
      <c r="C12" s="91">
        <v>2.5</v>
      </c>
      <c r="D12" s="91">
        <v>0.5</v>
      </c>
      <c r="E12" s="91">
        <v>0.1</v>
      </c>
      <c r="F12" s="92">
        <v>0.004</v>
      </c>
      <c r="G12" s="3"/>
      <c r="H12" s="161"/>
      <c r="I12" s="161"/>
      <c r="J12" s="161"/>
      <c r="K12" s="161"/>
      <c r="L12" s="161"/>
      <c r="M12" s="161"/>
    </row>
    <row r="13" spans="1:13" ht="12.75">
      <c r="A13" s="73" t="s">
        <v>12</v>
      </c>
      <c r="B13" s="68"/>
      <c r="C13" s="91">
        <v>5</v>
      </c>
      <c r="D13" s="91">
        <v>5</v>
      </c>
      <c r="E13" s="91">
        <v>5</v>
      </c>
      <c r="F13" s="92">
        <v>5</v>
      </c>
      <c r="G13" s="3"/>
      <c r="H13" s="161"/>
      <c r="I13" s="161"/>
      <c r="J13" s="161"/>
      <c r="K13" s="161"/>
      <c r="L13" s="161"/>
      <c r="M13" s="161"/>
    </row>
    <row r="14" spans="1:13" ht="13.5" thickBot="1">
      <c r="A14" s="71"/>
      <c r="B14" s="69"/>
      <c r="C14" s="72"/>
      <c r="D14" s="69"/>
      <c r="E14" s="69"/>
      <c r="F14" s="70"/>
      <c r="G14" s="3"/>
      <c r="H14" s="161"/>
      <c r="I14" s="161"/>
      <c r="J14" s="161"/>
      <c r="K14" s="161"/>
      <c r="L14" s="161"/>
      <c r="M14" s="161"/>
    </row>
    <row r="15" spans="1:13" ht="12.75">
      <c r="A15" s="79" t="s">
        <v>103</v>
      </c>
      <c r="B15" s="80" t="s">
        <v>8</v>
      </c>
      <c r="C15" s="154">
        <v>5000</v>
      </c>
      <c r="D15" s="154">
        <v>500</v>
      </c>
      <c r="E15" s="154">
        <v>100</v>
      </c>
      <c r="F15" s="155">
        <v>10</v>
      </c>
      <c r="G15" s="3"/>
      <c r="H15" s="161"/>
      <c r="I15" s="161"/>
      <c r="J15" s="161"/>
      <c r="K15" s="161"/>
      <c r="L15" s="161"/>
      <c r="M15" s="161"/>
    </row>
    <row r="16" spans="1:13" ht="12.75">
      <c r="A16" s="71"/>
      <c r="B16" s="69"/>
      <c r="C16" s="74"/>
      <c r="D16" s="75"/>
      <c r="E16" s="76"/>
      <c r="F16" s="70"/>
      <c r="G16" s="3"/>
      <c r="H16" s="161"/>
      <c r="I16" s="161"/>
      <c r="J16" s="161"/>
      <c r="K16" s="161"/>
      <c r="L16" s="161"/>
      <c r="M16" s="161"/>
    </row>
    <row r="17" spans="1:13" ht="13.5" thickBot="1">
      <c r="A17" s="77" t="s">
        <v>9</v>
      </c>
      <c r="B17" s="78" t="s">
        <v>29</v>
      </c>
      <c r="C17" s="131" t="e">
        <f>GYError($C$4,C15,$C$5,$C$6,$C$11,C$12,C$13,$C$7,$C$9,$C$10,$C$8)</f>
        <v>#NAME?</v>
      </c>
      <c r="D17" s="131" t="e">
        <f>GYError($C$4,D15,$C$5,$C$6,$C$11,D$12,D$13,$C$7,$C$9,$C$10,$C$8)</f>
        <v>#NAME?</v>
      </c>
      <c r="E17" s="131" t="e">
        <f>GYError($C$4,E15,$C$5,$C$6,$C$11,E$12,E$13,$C$7,$C$9,$C$10,$C$8)</f>
        <v>#NAME?</v>
      </c>
      <c r="F17" s="132" t="e">
        <f>GYError($C$4,F15,$C$5,$C$6,$C$11,F$12,F$13,$C$7,$C$9,$C$10,$C$8)</f>
        <v>#NAME?</v>
      </c>
      <c r="G17" s="3"/>
      <c r="H17" s="161"/>
      <c r="I17" s="161"/>
      <c r="J17" s="161"/>
      <c r="K17" s="161"/>
      <c r="L17" s="161"/>
      <c r="M17" s="161"/>
    </row>
    <row r="18" spans="1:13" ht="12.75">
      <c r="A18" s="3"/>
      <c r="B18" s="3"/>
      <c r="C18" s="3"/>
      <c r="D18" s="3"/>
      <c r="E18" s="3"/>
      <c r="F18" s="3"/>
      <c r="G18" s="3"/>
      <c r="H18" s="130"/>
      <c r="I18" s="130"/>
      <c r="J18" s="130"/>
      <c r="K18" s="130"/>
      <c r="L18" s="130"/>
      <c r="M18" s="130"/>
    </row>
    <row r="21" ht="12.75">
      <c r="C21" s="1"/>
    </row>
    <row r="23" ht="12.75">
      <c r="C23" s="1"/>
    </row>
  </sheetData>
  <sheetProtection/>
  <mergeCells count="2">
    <mergeCell ref="H1:M8"/>
    <mergeCell ref="H10:M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RecVar"/>
  <dimension ref="A1:G2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57421875" style="0" customWidth="1"/>
    <col min="2" max="2" width="9.8515625" style="0" bestFit="1" customWidth="1"/>
    <col min="3" max="3" width="9.7109375" style="0" customWidth="1"/>
    <col min="6" max="6" width="4.28125" style="0" customWidth="1"/>
    <col min="7" max="7" width="34.28125" style="0" customWidth="1"/>
  </cols>
  <sheetData>
    <row r="1" spans="1:7" ht="12.75">
      <c r="A1" s="2" t="s">
        <v>71</v>
      </c>
      <c r="B1" s="3"/>
      <c r="C1" s="3"/>
      <c r="D1" s="3"/>
      <c r="E1" s="3"/>
      <c r="F1" s="3"/>
      <c r="G1" s="3"/>
    </row>
    <row r="2" spans="1:7" ht="12.75" customHeight="1">
      <c r="A2" s="2"/>
      <c r="B2" s="3" t="s">
        <v>59</v>
      </c>
      <c r="C2" s="3"/>
      <c r="D2" s="3"/>
      <c r="E2" s="3"/>
      <c r="F2" s="3"/>
      <c r="G2" s="162" t="s">
        <v>85</v>
      </c>
    </row>
    <row r="3" spans="1:7" ht="12.75">
      <c r="A3" s="2"/>
      <c r="B3" s="3" t="s">
        <v>60</v>
      </c>
      <c r="C3" s="3"/>
      <c r="D3" s="3"/>
      <c r="E3" s="3"/>
      <c r="F3" s="3"/>
      <c r="G3" s="162"/>
    </row>
    <row r="4" spans="1:7" ht="12.75">
      <c r="A4" s="86" t="s">
        <v>25</v>
      </c>
      <c r="B4" s="117"/>
      <c r="C4" s="38"/>
      <c r="D4" s="46"/>
      <c r="E4" s="3"/>
      <c r="F4" s="3"/>
      <c r="G4" s="162"/>
    </row>
    <row r="5" spans="1:7" ht="12.75">
      <c r="A5" s="118"/>
      <c r="B5" s="119" t="s">
        <v>13</v>
      </c>
      <c r="C5" s="112">
        <v>3.5</v>
      </c>
      <c r="D5" s="40" t="s">
        <v>29</v>
      </c>
      <c r="E5" s="3"/>
      <c r="F5" s="3"/>
      <c r="G5" s="3"/>
    </row>
    <row r="6" spans="1:7" ht="12.75" customHeight="1">
      <c r="A6" s="120"/>
      <c r="B6" s="121" t="s">
        <v>14</v>
      </c>
      <c r="C6" s="112">
        <v>18</v>
      </c>
      <c r="D6" s="40" t="s">
        <v>29</v>
      </c>
      <c r="E6" s="3"/>
      <c r="F6" s="3"/>
      <c r="G6" s="162" t="s">
        <v>77</v>
      </c>
    </row>
    <row r="7" spans="1:7" ht="12.75">
      <c r="A7" s="122"/>
      <c r="B7" s="123" t="s">
        <v>15</v>
      </c>
      <c r="C7" s="113">
        <v>1</v>
      </c>
      <c r="D7" s="41" t="s">
        <v>29</v>
      </c>
      <c r="E7" s="3"/>
      <c r="F7" s="3"/>
      <c r="G7" s="162"/>
    </row>
    <row r="8" spans="1:7" ht="12.75">
      <c r="A8" s="2"/>
      <c r="B8" s="124"/>
      <c r="C8" s="17"/>
      <c r="D8" s="3"/>
      <c r="E8" s="3"/>
      <c r="F8" s="3"/>
      <c r="G8" s="162"/>
    </row>
    <row r="9" spans="1:7" ht="12.75">
      <c r="A9" s="125" t="s">
        <v>26</v>
      </c>
      <c r="B9" s="126"/>
      <c r="C9" s="111" t="s">
        <v>36</v>
      </c>
      <c r="D9" s="38"/>
      <c r="E9" s="45" t="s">
        <v>35</v>
      </c>
      <c r="F9" s="3"/>
      <c r="G9" s="3"/>
    </row>
    <row r="10" spans="1:7" ht="12.75" customHeight="1">
      <c r="A10" s="120"/>
      <c r="B10" s="127" t="s">
        <v>13</v>
      </c>
      <c r="C10" s="114">
        <v>4</v>
      </c>
      <c r="D10" s="39" t="s">
        <v>29</v>
      </c>
      <c r="E10" s="35">
        <f>C10/100*C5</f>
        <v>0.14</v>
      </c>
      <c r="F10" s="3"/>
      <c r="G10" s="162" t="s">
        <v>78</v>
      </c>
    </row>
    <row r="11" spans="1:7" ht="12.75">
      <c r="A11" s="120"/>
      <c r="B11" s="127" t="s">
        <v>14</v>
      </c>
      <c r="C11" s="115">
        <v>2</v>
      </c>
      <c r="D11" s="40" t="s">
        <v>29</v>
      </c>
      <c r="E11" s="35">
        <f>C11/100*C6</f>
        <v>0.36</v>
      </c>
      <c r="F11" s="3"/>
      <c r="G11" s="162"/>
    </row>
    <row r="12" spans="1:7" ht="12.75">
      <c r="A12" s="36"/>
      <c r="B12" s="109" t="s">
        <v>15</v>
      </c>
      <c r="C12" s="116">
        <v>8</v>
      </c>
      <c r="D12" s="41" t="s">
        <v>29</v>
      </c>
      <c r="E12" s="37">
        <f>C12/100*C7</f>
        <v>0.08</v>
      </c>
      <c r="F12" s="3"/>
      <c r="G12" s="162"/>
    </row>
    <row r="13" spans="1:7" ht="12.75">
      <c r="A13" s="5"/>
      <c r="B13" s="110"/>
      <c r="C13" s="5"/>
      <c r="D13" s="3"/>
      <c r="E13" s="3"/>
      <c r="F13" s="3"/>
      <c r="G13" s="3"/>
    </row>
    <row r="14" spans="1:7" ht="12.75">
      <c r="A14" s="5"/>
      <c r="B14" s="32" t="s">
        <v>34</v>
      </c>
      <c r="C14" s="31"/>
      <c r="D14" s="3"/>
      <c r="E14" s="3"/>
      <c r="F14" s="3"/>
      <c r="G14" s="3"/>
    </row>
    <row r="15" spans="1:7" ht="12.75">
      <c r="A15" s="5"/>
      <c r="B15" s="27" t="s">
        <v>30</v>
      </c>
      <c r="C15" s="42" t="e">
        <f>JKNoError(10000/($C$5^2*($C$6-$C$7)^2),0)</f>
        <v>#NAME?</v>
      </c>
      <c r="D15" s="3"/>
      <c r="E15" s="3"/>
      <c r="F15" s="3"/>
      <c r="G15" s="3"/>
    </row>
    <row r="16" spans="1:7" ht="12.75">
      <c r="A16" s="5"/>
      <c r="B16" s="28" t="s">
        <v>31</v>
      </c>
      <c r="C16" s="43" t="e">
        <f>JKNoError($C$6^2*$C$7^2/$C$5^2,0)</f>
        <v>#NAME?</v>
      </c>
      <c r="D16" s="3"/>
      <c r="E16" s="3"/>
      <c r="F16" s="3"/>
      <c r="G16" s="3"/>
    </row>
    <row r="17" spans="1:7" ht="12.75">
      <c r="A17" s="5"/>
      <c r="B17" s="29" t="s">
        <v>32</v>
      </c>
      <c r="C17" s="43" t="e">
        <f>JKNoError(($C$5-$C$7)^2*$C$7^2/(($C$6-$C$7)^2),0)</f>
        <v>#NAME?</v>
      </c>
      <c r="D17" s="3"/>
      <c r="E17" s="3"/>
      <c r="F17" s="3"/>
      <c r="G17" s="3"/>
    </row>
    <row r="18" spans="1:7" ht="12.75">
      <c r="A18" s="5"/>
      <c r="B18" s="30" t="s">
        <v>33</v>
      </c>
      <c r="C18" s="44" t="e">
        <f>JKNoError($C$6^2*($C$6-$C$5)^2/(($C$6-$C$7)^2),0)</f>
        <v>#NAME?</v>
      </c>
      <c r="D18" s="3"/>
      <c r="E18" s="3"/>
      <c r="F18" s="3"/>
      <c r="G18" s="3"/>
    </row>
    <row r="19" spans="1:7" ht="13.5" thickBot="1">
      <c r="A19" s="18"/>
      <c r="B19" s="3"/>
      <c r="C19" s="3"/>
      <c r="D19" s="3"/>
      <c r="E19" s="3"/>
      <c r="F19" s="3"/>
      <c r="G19" s="3"/>
    </row>
    <row r="20" spans="1:7" ht="12.75">
      <c r="A20" s="2"/>
      <c r="B20" s="19" t="s">
        <v>27</v>
      </c>
      <c r="C20" s="26" t="e">
        <f>JKNoError(100*($C$5-$C$7)*$C$6/($C$5*($C$6-$C$7)),0)</f>
        <v>#NAME?</v>
      </c>
      <c r="D20" s="21" t="s">
        <v>29</v>
      </c>
      <c r="E20" s="3"/>
      <c r="F20" s="3"/>
      <c r="G20" s="3" t="s">
        <v>81</v>
      </c>
    </row>
    <row r="21" spans="1:7" ht="12.75">
      <c r="A21" s="2"/>
      <c r="B21" s="22" t="s">
        <v>28</v>
      </c>
      <c r="C21" s="33" t="e">
        <f>$C$15*$C$16*$E$10^2+$C$15*$C$17*$E$11^2+$C$15*$C$18*$E$12^2</f>
        <v>#NAME?</v>
      </c>
      <c r="D21" s="23"/>
      <c r="E21" s="3"/>
      <c r="F21" s="3"/>
      <c r="G21" s="3" t="s">
        <v>82</v>
      </c>
    </row>
    <row r="22" spans="1:7" ht="13.5" thickBot="1">
      <c r="A22" s="2"/>
      <c r="B22" s="24" t="s">
        <v>26</v>
      </c>
      <c r="C22" s="34" t="e">
        <f>SQRT(C21)</f>
        <v>#NAME?</v>
      </c>
      <c r="D22" s="25" t="s">
        <v>29</v>
      </c>
      <c r="E22" s="3"/>
      <c r="F22" s="3"/>
      <c r="G22" s="3" t="s">
        <v>83</v>
      </c>
    </row>
    <row r="23" spans="1:7" ht="12.75">
      <c r="A23" s="2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7" ht="12.75">
      <c r="C27" s="1"/>
    </row>
    <row r="29" ht="12.75">
      <c r="C29" s="1"/>
    </row>
  </sheetData>
  <sheetProtection/>
  <mergeCells count="3">
    <mergeCell ref="G2:G4"/>
    <mergeCell ref="G6:G8"/>
    <mergeCell ref="G10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ssVar"/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9.8515625" style="0" bestFit="1" customWidth="1"/>
    <col min="3" max="3" width="9.7109375" style="0" customWidth="1"/>
    <col min="6" max="6" width="4.28125" style="0" customWidth="1"/>
    <col min="7" max="7" width="34.28125" style="0" customWidth="1"/>
  </cols>
  <sheetData>
    <row r="1" spans="1:7" ht="12.75">
      <c r="A1" s="2" t="s">
        <v>70</v>
      </c>
      <c r="B1" s="3"/>
      <c r="C1" s="3"/>
      <c r="D1" s="3"/>
      <c r="E1" s="3"/>
      <c r="F1" s="3"/>
      <c r="G1" s="3"/>
    </row>
    <row r="2" spans="1:7" ht="12.75" customHeight="1">
      <c r="A2" s="2"/>
      <c r="B2" s="3" t="s">
        <v>59</v>
      </c>
      <c r="C2" s="3"/>
      <c r="D2" s="3"/>
      <c r="E2" s="3"/>
      <c r="F2" s="3"/>
      <c r="G2" s="162" t="s">
        <v>84</v>
      </c>
    </row>
    <row r="3" spans="1:7" ht="12.75">
      <c r="A3" s="2"/>
      <c r="B3" s="3" t="s">
        <v>60</v>
      </c>
      <c r="C3" s="3"/>
      <c r="D3" s="3"/>
      <c r="E3" s="3"/>
      <c r="F3" s="3"/>
      <c r="G3" s="162"/>
    </row>
    <row r="4" spans="1:7" ht="12.75">
      <c r="A4" s="86" t="s">
        <v>25</v>
      </c>
      <c r="B4" s="117"/>
      <c r="C4" s="38"/>
      <c r="D4" s="46"/>
      <c r="E4" s="3"/>
      <c r="F4" s="3"/>
      <c r="G4" s="162"/>
    </row>
    <row r="5" spans="1:7" ht="12.75">
      <c r="A5" s="118"/>
      <c r="B5" s="119" t="s">
        <v>13</v>
      </c>
      <c r="C5" s="112">
        <v>0.92</v>
      </c>
      <c r="D5" s="40" t="s">
        <v>29</v>
      </c>
      <c r="E5" s="3"/>
      <c r="F5" s="3"/>
      <c r="G5" s="3"/>
    </row>
    <row r="6" spans="1:7" ht="12.75" customHeight="1">
      <c r="A6" s="120"/>
      <c r="B6" s="121" t="s">
        <v>14</v>
      </c>
      <c r="C6" s="112">
        <v>0.99</v>
      </c>
      <c r="D6" s="40" t="s">
        <v>29</v>
      </c>
      <c r="E6" s="3"/>
      <c r="F6" s="3"/>
      <c r="G6" s="162" t="s">
        <v>77</v>
      </c>
    </row>
    <row r="7" spans="1:7" ht="12.75">
      <c r="A7" s="122"/>
      <c r="B7" s="123" t="s">
        <v>15</v>
      </c>
      <c r="C7" s="113">
        <v>0.69</v>
      </c>
      <c r="D7" s="41" t="s">
        <v>29</v>
      </c>
      <c r="E7" s="3"/>
      <c r="F7" s="3"/>
      <c r="G7" s="162"/>
    </row>
    <row r="8" spans="1:7" ht="12.75">
      <c r="A8" s="2"/>
      <c r="B8" s="124"/>
      <c r="C8" s="17"/>
      <c r="D8" s="3"/>
      <c r="E8" s="3"/>
      <c r="F8" s="3"/>
      <c r="G8" s="162"/>
    </row>
    <row r="9" spans="1:7" ht="12.75">
      <c r="A9" s="125" t="s">
        <v>26</v>
      </c>
      <c r="B9" s="126"/>
      <c r="C9" s="129" t="s">
        <v>36</v>
      </c>
      <c r="D9" s="38"/>
      <c r="E9" s="45" t="s">
        <v>35</v>
      </c>
      <c r="F9" s="3"/>
      <c r="G9" s="3"/>
    </row>
    <row r="10" spans="1:7" ht="12.75" customHeight="1">
      <c r="A10" s="120"/>
      <c r="B10" s="127" t="s">
        <v>13</v>
      </c>
      <c r="C10" s="114">
        <v>1</v>
      </c>
      <c r="D10" s="39" t="s">
        <v>29</v>
      </c>
      <c r="E10" s="35">
        <f>C10/100*C5</f>
        <v>0.0092</v>
      </c>
      <c r="F10" s="3"/>
      <c r="G10" s="162" t="s">
        <v>78</v>
      </c>
    </row>
    <row r="11" spans="1:7" ht="12.75">
      <c r="A11" s="120"/>
      <c r="B11" s="127" t="s">
        <v>14</v>
      </c>
      <c r="C11" s="115">
        <v>1</v>
      </c>
      <c r="D11" s="40" t="s">
        <v>29</v>
      </c>
      <c r="E11" s="35">
        <f>C11/100*C6</f>
        <v>0.0099</v>
      </c>
      <c r="F11" s="3"/>
      <c r="G11" s="162"/>
    </row>
    <row r="12" spans="1:7" ht="12.75">
      <c r="A12" s="122"/>
      <c r="B12" s="128" t="s">
        <v>15</v>
      </c>
      <c r="C12" s="116">
        <v>1.5</v>
      </c>
      <c r="D12" s="41" t="s">
        <v>29</v>
      </c>
      <c r="E12" s="37">
        <f>C12/100*C7</f>
        <v>0.010349999999999998</v>
      </c>
      <c r="F12" s="3"/>
      <c r="G12" s="162"/>
    </row>
    <row r="13" spans="1:7" ht="12.75">
      <c r="A13" s="5"/>
      <c r="B13" s="5"/>
      <c r="C13" s="5"/>
      <c r="D13" s="3"/>
      <c r="E13" s="3"/>
      <c r="F13" s="3"/>
      <c r="G13" s="3"/>
    </row>
    <row r="14" spans="1:7" ht="12.75">
      <c r="A14" s="5"/>
      <c r="B14" s="32" t="s">
        <v>34</v>
      </c>
      <c r="C14" s="31"/>
      <c r="D14" s="3"/>
      <c r="E14" s="3"/>
      <c r="F14" s="3"/>
      <c r="G14" s="3"/>
    </row>
    <row r="15" spans="1:7" ht="12.75">
      <c r="A15" s="5"/>
      <c r="B15" s="27" t="s">
        <v>30</v>
      </c>
      <c r="C15" s="42" t="e">
        <f>JKNoError(100/(($C$6-$C$7)),0)</f>
        <v>#NAME?</v>
      </c>
      <c r="D15" s="3"/>
      <c r="E15" s="3"/>
      <c r="F15" s="3"/>
      <c r="G15" s="3"/>
    </row>
    <row r="16" spans="1:7" ht="12.75">
      <c r="A16" s="5"/>
      <c r="B16" s="28" t="s">
        <v>31</v>
      </c>
      <c r="C16" s="43" t="e">
        <f>JKNoError(100*($C$5-$C$7)/(($C$6-$C$7)^2),0)</f>
        <v>#NAME?</v>
      </c>
      <c r="D16" s="3"/>
      <c r="E16" s="3"/>
      <c r="F16" s="3"/>
      <c r="G16" s="3"/>
    </row>
    <row r="17" spans="1:7" ht="12.75">
      <c r="A17" s="5"/>
      <c r="B17" s="29" t="s">
        <v>32</v>
      </c>
      <c r="C17" s="43"/>
      <c r="D17" s="3"/>
      <c r="E17" s="3"/>
      <c r="F17" s="3"/>
      <c r="G17" s="3"/>
    </row>
    <row r="18" spans="1:7" ht="12.75">
      <c r="A18" s="5"/>
      <c r="B18" s="30" t="s">
        <v>33</v>
      </c>
      <c r="C18" s="44" t="e">
        <f>JKNoError(100*($C$6-$C$5)/(($C$6-$C$7)^2),0)</f>
        <v>#NAME?</v>
      </c>
      <c r="D18" s="3"/>
      <c r="E18" s="3"/>
      <c r="F18" s="3"/>
      <c r="G18" s="3"/>
    </row>
    <row r="19" spans="1:7" ht="13.5" thickBot="1">
      <c r="A19" s="18"/>
      <c r="B19" s="3"/>
      <c r="C19" s="3"/>
      <c r="D19" s="3"/>
      <c r="E19" s="3"/>
      <c r="F19" s="3"/>
      <c r="G19" s="3"/>
    </row>
    <row r="20" spans="1:7" ht="12.75">
      <c r="A20" s="2"/>
      <c r="B20" s="19" t="s">
        <v>37</v>
      </c>
      <c r="C20" s="26" t="e">
        <f>JKNoError(100*(C5-C7)/((C6-C7)),0)</f>
        <v>#NAME?</v>
      </c>
      <c r="D20" s="21" t="s">
        <v>29</v>
      </c>
      <c r="E20" s="3"/>
      <c r="F20" s="3"/>
      <c r="G20" s="3" t="s">
        <v>86</v>
      </c>
    </row>
    <row r="21" spans="1:7" ht="12.75">
      <c r="A21" s="2"/>
      <c r="B21" s="22" t="s">
        <v>28</v>
      </c>
      <c r="C21" s="33" t="e">
        <f>$C$15^2*$E$10^2+$C$16^2*$E$11^2+$C$18^2*$E$12^2</f>
        <v>#NAME?</v>
      </c>
      <c r="D21" s="23"/>
      <c r="E21" s="3"/>
      <c r="F21" s="3"/>
      <c r="G21" s="3" t="s">
        <v>79</v>
      </c>
    </row>
    <row r="22" spans="1:7" ht="13.5" thickBot="1">
      <c r="A22" s="2"/>
      <c r="B22" s="24" t="s">
        <v>26</v>
      </c>
      <c r="C22" s="34" t="e">
        <f>SQRT(C21)</f>
        <v>#NAME?</v>
      </c>
      <c r="D22" s="25" t="s">
        <v>29</v>
      </c>
      <c r="E22" s="3"/>
      <c r="F22" s="3"/>
      <c r="G22" s="3" t="s">
        <v>80</v>
      </c>
    </row>
    <row r="23" spans="1:7" ht="12.75">
      <c r="A23" s="2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7" ht="12.75">
      <c r="C27" s="1"/>
    </row>
    <row r="29" ht="12.75">
      <c r="C29" s="1"/>
    </row>
  </sheetData>
  <sheetProtection/>
  <mergeCells count="3">
    <mergeCell ref="G2:G4"/>
    <mergeCell ref="G6:G8"/>
    <mergeCell ref="G10:G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Lagran"/>
  <dimension ref="A1:K2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140625" style="0" customWidth="1"/>
    <col min="10" max="10" width="3.28125" style="0" customWidth="1"/>
    <col min="11" max="11" width="34.421875" style="0" customWidth="1"/>
  </cols>
  <sheetData>
    <row r="1" spans="1:11" ht="12.75">
      <c r="A1" s="2" t="s">
        <v>64</v>
      </c>
      <c r="B1" s="3"/>
      <c r="C1" s="5"/>
      <c r="D1" s="3"/>
      <c r="E1" s="3"/>
      <c r="F1" s="3"/>
      <c r="G1" s="3"/>
      <c r="H1" s="3"/>
      <c r="I1" s="3"/>
      <c r="J1" s="3"/>
      <c r="K1" s="3"/>
    </row>
    <row r="2" spans="1:11" ht="12.75">
      <c r="A2" s="124" t="s">
        <v>59</v>
      </c>
      <c r="B2" s="3"/>
      <c r="C2" s="5"/>
      <c r="D2" s="3"/>
      <c r="E2" s="3"/>
      <c r="F2" s="3"/>
      <c r="G2" s="3"/>
      <c r="H2" s="3"/>
      <c r="I2" s="3"/>
      <c r="J2" s="3"/>
      <c r="K2" s="162" t="s">
        <v>87</v>
      </c>
    </row>
    <row r="3" spans="1:11" ht="12.75">
      <c r="A3" s="124" t="s">
        <v>60</v>
      </c>
      <c r="B3" s="3"/>
      <c r="C3" s="5"/>
      <c r="D3" s="3"/>
      <c r="E3" s="3"/>
      <c r="F3" s="3"/>
      <c r="G3" s="3"/>
      <c r="H3" s="3"/>
      <c r="I3" s="3"/>
      <c r="J3" s="3"/>
      <c r="K3" s="162"/>
    </row>
    <row r="4" spans="1:11" ht="12.75">
      <c r="A4" s="124"/>
      <c r="B4" s="3"/>
      <c r="C4" s="5"/>
      <c r="D4" s="3"/>
      <c r="E4" s="3"/>
      <c r="F4" s="3"/>
      <c r="G4" s="3"/>
      <c r="H4" s="3"/>
      <c r="I4" s="3"/>
      <c r="J4" s="3"/>
      <c r="K4" s="162"/>
    </row>
    <row r="5" spans="1:11" ht="12.75">
      <c r="A5" s="86" t="s">
        <v>16</v>
      </c>
      <c r="B5" s="84"/>
      <c r="C5" s="47"/>
      <c r="D5" s="3"/>
      <c r="E5" s="3"/>
      <c r="F5" s="3"/>
      <c r="G5" s="3"/>
      <c r="H5" s="3"/>
      <c r="I5" s="3"/>
      <c r="J5" s="3"/>
      <c r="K5" s="3"/>
    </row>
    <row r="6" spans="1:11" ht="12.75">
      <c r="A6" s="87"/>
      <c r="B6" s="88" t="s">
        <v>20</v>
      </c>
      <c r="C6" s="82" t="s">
        <v>62</v>
      </c>
      <c r="D6" s="3"/>
      <c r="E6" s="3"/>
      <c r="F6" s="3"/>
      <c r="G6" s="3"/>
      <c r="H6" s="3"/>
      <c r="I6" s="3"/>
      <c r="J6" s="3"/>
      <c r="K6" s="3" t="s">
        <v>88</v>
      </c>
    </row>
    <row r="7" spans="1:11" ht="12.75">
      <c r="A7" s="3"/>
      <c r="B7" s="4"/>
      <c r="C7" s="4"/>
      <c r="D7" s="3"/>
      <c r="E7" s="3"/>
      <c r="F7" s="3"/>
      <c r="G7" s="3"/>
      <c r="H7" s="3"/>
      <c r="I7" s="3"/>
      <c r="J7" s="3"/>
      <c r="K7" s="3"/>
    </row>
    <row r="8" spans="1:11" ht="13.5" thickBot="1">
      <c r="A8" s="86" t="s">
        <v>19</v>
      </c>
      <c r="B8" s="84"/>
      <c r="C8" s="47"/>
      <c r="D8" s="3"/>
      <c r="E8" s="3"/>
      <c r="F8" s="3"/>
      <c r="G8" s="3"/>
      <c r="H8" s="3"/>
      <c r="I8" s="3"/>
      <c r="J8" s="3"/>
      <c r="K8" s="162" t="s">
        <v>89</v>
      </c>
    </row>
    <row r="9" spans="1:11" ht="12.75">
      <c r="A9" s="87"/>
      <c r="B9" s="88" t="s">
        <v>20</v>
      </c>
      <c r="C9" s="82" t="s">
        <v>63</v>
      </c>
      <c r="D9" s="3"/>
      <c r="E9" s="3"/>
      <c r="F9" s="63" t="s">
        <v>45</v>
      </c>
      <c r="G9" s="64"/>
      <c r="H9" s="20">
        <v>37.02726738964147</v>
      </c>
      <c r="I9" s="21" t="s">
        <v>29</v>
      </c>
      <c r="J9" s="3"/>
      <c r="K9" s="162"/>
    </row>
    <row r="10" spans="1:11" ht="13.5" thickBot="1">
      <c r="A10" s="3"/>
      <c r="B10" s="4"/>
      <c r="C10" s="4"/>
      <c r="D10" s="3"/>
      <c r="E10" s="3"/>
      <c r="F10" s="65"/>
      <c r="G10" s="66"/>
      <c r="H10" s="66"/>
      <c r="I10" s="67"/>
      <c r="J10" s="3"/>
      <c r="K10" s="162"/>
    </row>
    <row r="11" spans="1:11" ht="12.75">
      <c r="A11" s="3"/>
      <c r="B11" s="10"/>
      <c r="C11" s="163" t="s">
        <v>23</v>
      </c>
      <c r="D11" s="164"/>
      <c r="E11" s="165"/>
      <c r="F11" s="163" t="s">
        <v>22</v>
      </c>
      <c r="G11" s="164"/>
      <c r="H11" s="164"/>
      <c r="I11" s="166"/>
      <c r="J11" s="3"/>
      <c r="K11" s="3"/>
    </row>
    <row r="12" spans="1:11" ht="13.5" thickBot="1">
      <c r="A12" s="3"/>
      <c r="B12" s="11"/>
      <c r="C12" s="106" t="s">
        <v>13</v>
      </c>
      <c r="D12" s="107" t="s">
        <v>14</v>
      </c>
      <c r="E12" s="108" t="s">
        <v>15</v>
      </c>
      <c r="F12" s="12" t="s">
        <v>13</v>
      </c>
      <c r="G12" s="13" t="s">
        <v>14</v>
      </c>
      <c r="H12" s="16" t="s">
        <v>15</v>
      </c>
      <c r="I12" s="59" t="s">
        <v>44</v>
      </c>
      <c r="J12" s="3"/>
      <c r="K12" s="162" t="s">
        <v>90</v>
      </c>
    </row>
    <row r="13" spans="1:11" ht="12.75">
      <c r="A13" s="3"/>
      <c r="B13" s="138" t="s">
        <v>38</v>
      </c>
      <c r="C13" s="94">
        <v>21.9</v>
      </c>
      <c r="D13" s="95">
        <v>43</v>
      </c>
      <c r="E13" s="96">
        <v>6.77</v>
      </c>
      <c r="F13" s="53">
        <v>20.78174506696472</v>
      </c>
      <c r="G13" s="54">
        <v>43.41405924415283</v>
      </c>
      <c r="H13" s="55">
        <v>7.474195688882449</v>
      </c>
      <c r="I13" s="60">
        <v>77.3517322497772</v>
      </c>
      <c r="J13" s="3"/>
      <c r="K13" s="162"/>
    </row>
    <row r="14" spans="1:11" ht="12.75">
      <c r="A14" s="3"/>
      <c r="B14" s="139" t="s">
        <v>39</v>
      </c>
      <c r="C14" s="97">
        <v>3.46</v>
      </c>
      <c r="D14" s="98">
        <v>5.5</v>
      </c>
      <c r="E14" s="99">
        <v>1.76</v>
      </c>
      <c r="F14" s="7">
        <v>3.2544912581562744</v>
      </c>
      <c r="G14" s="6">
        <v>5.576094271351565</v>
      </c>
      <c r="H14" s="50">
        <v>1.8894144704921614</v>
      </c>
      <c r="I14" s="61">
        <v>63.440801402597664</v>
      </c>
      <c r="J14" s="3"/>
      <c r="K14" s="162"/>
    </row>
    <row r="15" spans="1:11" ht="12.75">
      <c r="A15" s="3"/>
      <c r="B15" s="139" t="s">
        <v>40</v>
      </c>
      <c r="C15" s="97">
        <v>58</v>
      </c>
      <c r="D15" s="98">
        <v>25.1</v>
      </c>
      <c r="E15" s="99">
        <v>75.3</v>
      </c>
      <c r="F15" s="7">
        <v>57.16038130483796</v>
      </c>
      <c r="G15" s="6">
        <v>25.410887859311067</v>
      </c>
      <c r="H15" s="50">
        <v>75.82873083585096</v>
      </c>
      <c r="I15" s="61">
        <v>16.46062741179211</v>
      </c>
      <c r="J15" s="3"/>
      <c r="K15" s="3"/>
    </row>
    <row r="16" spans="1:11" ht="12.75">
      <c r="A16" s="3"/>
      <c r="B16" s="139" t="s">
        <v>41</v>
      </c>
      <c r="C16" s="97">
        <v>0.11</v>
      </c>
      <c r="D16" s="98">
        <v>0.12</v>
      </c>
      <c r="E16" s="99">
        <v>0.09</v>
      </c>
      <c r="F16" s="7">
        <v>0.10420221607040103</v>
      </c>
      <c r="G16" s="6">
        <v>0.12214676095828626</v>
      </c>
      <c r="H16" s="50">
        <v>0.09365102297131268</v>
      </c>
      <c r="I16" s="61">
        <v>43.40369091311285</v>
      </c>
      <c r="J16" s="3"/>
      <c r="K16" s="162" t="s">
        <v>92</v>
      </c>
    </row>
    <row r="17" spans="1:11" ht="12.75">
      <c r="A17" s="3"/>
      <c r="B17" s="140" t="s">
        <v>42</v>
      </c>
      <c r="C17" s="100">
        <v>0.36</v>
      </c>
      <c r="D17" s="101">
        <v>0.38</v>
      </c>
      <c r="E17" s="102">
        <v>0.34</v>
      </c>
      <c r="F17" s="48">
        <v>0.3566165260886547</v>
      </c>
      <c r="G17" s="49">
        <v>0.38125280793221256</v>
      </c>
      <c r="H17" s="51">
        <v>0.3421306659791327</v>
      </c>
      <c r="I17" s="61">
        <v>39.58523688509104</v>
      </c>
      <c r="J17" s="3"/>
      <c r="K17" s="162"/>
    </row>
    <row r="18" spans="1:11" ht="12.75">
      <c r="A18" s="3"/>
      <c r="B18" s="140" t="s">
        <v>43</v>
      </c>
      <c r="C18" s="100">
        <v>4.91</v>
      </c>
      <c r="D18" s="101">
        <v>9.24</v>
      </c>
      <c r="E18" s="102">
        <v>2.07</v>
      </c>
      <c r="F18" s="48">
        <v>4.789278897308764</v>
      </c>
      <c r="G18" s="49">
        <v>9.284699725489208</v>
      </c>
      <c r="H18" s="51">
        <v>2.1460213772020285</v>
      </c>
      <c r="I18" s="61">
        <v>71.78263507715195</v>
      </c>
      <c r="J18" s="3"/>
      <c r="K18" s="3"/>
    </row>
    <row r="19" spans="1:11" ht="12.75">
      <c r="A19" s="3"/>
      <c r="B19" s="140"/>
      <c r="C19" s="100"/>
      <c r="D19" s="101"/>
      <c r="E19" s="102"/>
      <c r="F19" s="48"/>
      <c r="G19" s="49"/>
      <c r="H19" s="51"/>
      <c r="I19" s="61"/>
      <c r="J19" s="3"/>
      <c r="K19" s="162" t="s">
        <v>91</v>
      </c>
    </row>
    <row r="20" spans="1:11" ht="12.75">
      <c r="A20" s="3"/>
      <c r="B20" s="140"/>
      <c r="C20" s="100"/>
      <c r="D20" s="101"/>
      <c r="E20" s="102"/>
      <c r="F20" s="48"/>
      <c r="G20" s="49"/>
      <c r="H20" s="51"/>
      <c r="I20" s="61"/>
      <c r="J20" s="3"/>
      <c r="K20" s="162"/>
    </row>
    <row r="21" spans="1:11" ht="12.75">
      <c r="A21" s="3"/>
      <c r="B21" s="140"/>
      <c r="C21" s="100"/>
      <c r="D21" s="101"/>
      <c r="E21" s="102"/>
      <c r="F21" s="48"/>
      <c r="G21" s="49"/>
      <c r="H21" s="51"/>
      <c r="I21" s="61"/>
      <c r="J21" s="3"/>
      <c r="K21" s="3"/>
    </row>
    <row r="22" spans="1:11" ht="13.5" thickBot="1">
      <c r="A22" s="3"/>
      <c r="B22" s="141"/>
      <c r="C22" s="103"/>
      <c r="D22" s="104"/>
      <c r="E22" s="105"/>
      <c r="F22" s="8"/>
      <c r="G22" s="9"/>
      <c r="H22" s="52"/>
      <c r="I22" s="62"/>
      <c r="J22" s="3"/>
      <c r="K22" s="162" t="s">
        <v>93</v>
      </c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162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162"/>
    </row>
  </sheetData>
  <sheetProtection/>
  <mergeCells count="8">
    <mergeCell ref="K22:K24"/>
    <mergeCell ref="K12:K14"/>
    <mergeCell ref="C11:E11"/>
    <mergeCell ref="F11:I11"/>
    <mergeCell ref="K2:K4"/>
    <mergeCell ref="K8:K10"/>
    <mergeCell ref="K16:K17"/>
    <mergeCell ref="K19:K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WeightRe"/>
  <dimension ref="A1:N29"/>
  <sheetViews>
    <sheetView tabSelected="1" zoomScalePageLayoutView="0" workbookViewId="0" topLeftCell="A1">
      <selection activeCell="F19" sqref="F19:G19"/>
    </sheetView>
  </sheetViews>
  <sheetFormatPr defaultColWidth="9.140625" defaultRowHeight="12.75"/>
  <cols>
    <col min="1" max="1" width="5.140625" style="0" customWidth="1"/>
    <col min="9" max="9" width="9.00390625" style="0" bestFit="1" customWidth="1"/>
    <col min="10" max="10" width="9.57421875" style="0" bestFit="1" customWidth="1"/>
    <col min="11" max="11" width="9.00390625" style="0" bestFit="1" customWidth="1"/>
    <col min="12" max="12" width="9.00390625" style="0" customWidth="1"/>
    <col min="14" max="14" width="34.421875" style="0" customWidth="1"/>
  </cols>
  <sheetData>
    <row r="1" spans="1:14" ht="12.75">
      <c r="A1" s="2" t="s">
        <v>69</v>
      </c>
      <c r="B1" s="3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124" t="s">
        <v>68</v>
      </c>
      <c r="B2" s="124"/>
      <c r="C2" s="5"/>
      <c r="D2" s="3"/>
      <c r="E2" s="3"/>
      <c r="F2" s="3"/>
      <c r="G2" s="3"/>
      <c r="H2" s="3"/>
      <c r="I2" s="137"/>
      <c r="J2" s="137"/>
      <c r="K2" s="137"/>
      <c r="L2" s="137"/>
      <c r="M2" s="137"/>
      <c r="N2" s="162" t="s">
        <v>105</v>
      </c>
    </row>
    <row r="3" spans="1:14" ht="12.75">
      <c r="A3" s="124" t="s">
        <v>60</v>
      </c>
      <c r="B3" s="124"/>
      <c r="C3" s="5"/>
      <c r="D3" s="3"/>
      <c r="E3" s="3"/>
      <c r="F3" s="3"/>
      <c r="G3" s="3"/>
      <c r="H3" s="3"/>
      <c r="I3" s="137"/>
      <c r="J3" s="137"/>
      <c r="K3" s="137"/>
      <c r="L3" s="137"/>
      <c r="M3" s="137"/>
      <c r="N3" s="162"/>
    </row>
    <row r="4" spans="1:14" ht="12.75">
      <c r="A4" s="124"/>
      <c r="B4" s="124"/>
      <c r="C4" s="5"/>
      <c r="D4" s="3"/>
      <c r="E4" s="3"/>
      <c r="F4" s="3"/>
      <c r="G4" s="3"/>
      <c r="H4" s="3"/>
      <c r="I4" s="137"/>
      <c r="J4" s="137"/>
      <c r="K4" s="137"/>
      <c r="L4" s="137"/>
      <c r="M4" s="137"/>
      <c r="N4" s="162"/>
    </row>
    <row r="5" spans="1:14" ht="12.75">
      <c r="A5" s="86" t="s">
        <v>18</v>
      </c>
      <c r="B5" s="84"/>
      <c r="C5" s="82">
        <v>0.001</v>
      </c>
      <c r="D5" s="83">
        <v>0.00032880999248541265</v>
      </c>
      <c r="E5" s="3" t="s">
        <v>99</v>
      </c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93" t="s">
        <v>21</v>
      </c>
      <c r="B6" s="85"/>
      <c r="C6" s="82">
        <v>100</v>
      </c>
      <c r="D6" s="68">
        <v>3</v>
      </c>
      <c r="E6" s="3" t="s">
        <v>100</v>
      </c>
      <c r="F6" s="3"/>
      <c r="G6" s="3"/>
      <c r="H6" s="3"/>
      <c r="I6" s="3"/>
      <c r="J6" s="3"/>
      <c r="K6" s="3"/>
      <c r="L6" s="3"/>
      <c r="M6" s="3"/>
      <c r="N6" s="3" t="s">
        <v>88</v>
      </c>
    </row>
    <row r="7" spans="1:14" ht="12.75">
      <c r="A7" s="2"/>
      <c r="B7" s="3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6" t="s">
        <v>16</v>
      </c>
      <c r="B8" s="84"/>
      <c r="C8" s="47"/>
      <c r="D8" s="3"/>
      <c r="E8" s="3"/>
      <c r="F8" s="3"/>
      <c r="G8" s="3"/>
      <c r="H8" s="3"/>
      <c r="I8" s="3"/>
      <c r="J8" s="3"/>
      <c r="K8" s="3"/>
      <c r="L8" s="3"/>
      <c r="M8" s="3"/>
      <c r="N8" s="162" t="s">
        <v>89</v>
      </c>
    </row>
    <row r="9" spans="1:14" ht="12.75">
      <c r="A9" s="87"/>
      <c r="B9" s="88" t="s">
        <v>20</v>
      </c>
      <c r="C9" s="82" t="s">
        <v>65</v>
      </c>
      <c r="D9" s="3"/>
      <c r="E9" s="3"/>
      <c r="F9" s="3"/>
      <c r="G9" s="3"/>
      <c r="H9" s="3"/>
      <c r="I9" s="3"/>
      <c r="J9" s="3"/>
      <c r="K9" s="3"/>
      <c r="L9" s="3"/>
      <c r="M9" s="3"/>
      <c r="N9" s="162"/>
    </row>
    <row r="10" spans="1:14" ht="12.7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162"/>
    </row>
    <row r="11" spans="1:14" ht="12.75">
      <c r="A11" s="86" t="s">
        <v>17</v>
      </c>
      <c r="B11" s="84"/>
      <c r="C11" s="4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7"/>
      <c r="B12" s="88" t="s">
        <v>20</v>
      </c>
      <c r="C12" s="82" t="s">
        <v>66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162" t="s">
        <v>94</v>
      </c>
    </row>
    <row r="13" spans="1:14" ht="12.75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162"/>
    </row>
    <row r="14" spans="1:14" ht="13.5" thickBot="1">
      <c r="A14" s="86" t="s">
        <v>19</v>
      </c>
      <c r="B14" s="84"/>
      <c r="C14" s="47"/>
      <c r="D14" s="3"/>
      <c r="E14" s="3"/>
      <c r="F14" s="3"/>
      <c r="G14" s="3"/>
      <c r="H14" s="3"/>
      <c r="I14" s="3"/>
      <c r="J14" s="3"/>
      <c r="K14" s="3"/>
      <c r="L14" s="3"/>
      <c r="M14" s="3"/>
      <c r="N14" s="162"/>
    </row>
    <row r="15" spans="1:14" ht="12.75" customHeight="1">
      <c r="A15" s="87"/>
      <c r="B15" s="88" t="s">
        <v>20</v>
      </c>
      <c r="C15" s="82" t="s">
        <v>67</v>
      </c>
      <c r="D15" s="3"/>
      <c r="E15" s="3"/>
      <c r="F15" s="3"/>
      <c r="G15" s="3"/>
      <c r="H15" s="3"/>
      <c r="I15" s="63" t="s">
        <v>45</v>
      </c>
      <c r="J15" s="64"/>
      <c r="K15" s="20">
        <v>63.748754791938445</v>
      </c>
      <c r="L15" s="21" t="s">
        <v>29</v>
      </c>
      <c r="M15" s="3"/>
      <c r="N15" s="162"/>
    </row>
    <row r="16" spans="1:14" ht="13.5" thickBot="1">
      <c r="A16" s="3"/>
      <c r="B16" s="4"/>
      <c r="C16" s="4"/>
      <c r="D16" s="3"/>
      <c r="E16" s="3"/>
      <c r="F16" s="3"/>
      <c r="G16" s="3"/>
      <c r="H16" s="3"/>
      <c r="I16" s="65"/>
      <c r="J16" s="66"/>
      <c r="K16" s="66"/>
      <c r="L16" s="67"/>
      <c r="M16" s="3"/>
      <c r="N16" s="3"/>
    </row>
    <row r="17" spans="1:14" ht="12.75">
      <c r="A17" s="3"/>
      <c r="B17" s="10"/>
      <c r="C17" s="163" t="s">
        <v>23</v>
      </c>
      <c r="D17" s="164"/>
      <c r="E17" s="165"/>
      <c r="F17" s="164" t="s">
        <v>24</v>
      </c>
      <c r="G17" s="164"/>
      <c r="H17" s="164"/>
      <c r="I17" s="163" t="s">
        <v>22</v>
      </c>
      <c r="J17" s="164"/>
      <c r="K17" s="164"/>
      <c r="L17" s="166"/>
      <c r="M17" s="3"/>
      <c r="N17" s="162" t="s">
        <v>95</v>
      </c>
    </row>
    <row r="18" spans="1:14" ht="13.5" customHeight="1" thickBot="1">
      <c r="A18" s="3"/>
      <c r="B18" s="11" t="s">
        <v>107</v>
      </c>
      <c r="C18" s="12" t="s">
        <v>13</v>
      </c>
      <c r="D18" s="13" t="s">
        <v>14</v>
      </c>
      <c r="E18" s="14" t="s">
        <v>15</v>
      </c>
      <c r="F18" s="15" t="s">
        <v>13</v>
      </c>
      <c r="G18" s="13" t="s">
        <v>14</v>
      </c>
      <c r="H18" s="16" t="s">
        <v>15</v>
      </c>
      <c r="I18" s="12" t="s">
        <v>13</v>
      </c>
      <c r="J18" s="13" t="s">
        <v>14</v>
      </c>
      <c r="K18" s="16" t="s">
        <v>15</v>
      </c>
      <c r="L18" s="59" t="s">
        <v>44</v>
      </c>
      <c r="M18" s="3"/>
      <c r="N18" s="162"/>
    </row>
    <row r="19" spans="1:14" ht="14.25">
      <c r="A19" s="3"/>
      <c r="B19" s="159">
        <v>16000</v>
      </c>
      <c r="C19" s="156">
        <v>1.53</v>
      </c>
      <c r="D19" s="157">
        <v>4.65</v>
      </c>
      <c r="E19" s="156">
        <v>0.93</v>
      </c>
      <c r="F19" s="142">
        <f aca="true" t="shared" si="0" ref="F19:G27">IF(C19&gt;=9,100/C19,100*(0.1+C19/10)/C19)</f>
        <v>16.535947712418302</v>
      </c>
      <c r="G19" s="142">
        <f t="shared" si="0"/>
        <v>12.150537634408602</v>
      </c>
      <c r="H19" s="142">
        <f aca="true" t="shared" si="1" ref="H19:H27">IF(E19&gt;=9,100/E19,100*(0.1+E19/10)/E19)</f>
        <v>20.752688172043012</v>
      </c>
      <c r="I19" s="53">
        <v>2.1008435979699707</v>
      </c>
      <c r="J19" s="54">
        <v>2.8351334584411667</v>
      </c>
      <c r="K19" s="55">
        <v>0.8095758361945671</v>
      </c>
      <c r="L19" s="56">
        <v>86.03031078526283</v>
      </c>
      <c r="M19" s="3"/>
      <c r="N19" s="162"/>
    </row>
    <row r="20" spans="1:14" ht="14.25">
      <c r="A20" s="3"/>
      <c r="B20" s="159">
        <v>12500</v>
      </c>
      <c r="C20" s="156">
        <v>1.5</v>
      </c>
      <c r="D20" s="157">
        <v>0.85</v>
      </c>
      <c r="E20" s="156">
        <v>3.38</v>
      </c>
      <c r="F20" s="142">
        <f t="shared" si="0"/>
        <v>16.666666666666668</v>
      </c>
      <c r="G20" s="142">
        <f aca="true" t="shared" si="2" ref="G20:G27">IF(D20&gt;=9,100/D20,100*(0.1+D20/10)/D20)</f>
        <v>21.764705882352942</v>
      </c>
      <c r="H20" s="142">
        <f t="shared" si="1"/>
        <v>12.958579881656805</v>
      </c>
      <c r="I20" s="7">
        <v>1.6643110689985963</v>
      </c>
      <c r="J20" s="6">
        <v>0.7926409477655723</v>
      </c>
      <c r="K20" s="50">
        <v>3.1971655819681573</v>
      </c>
      <c r="L20" s="57">
        <v>30.36083479728379</v>
      </c>
      <c r="M20" s="3"/>
      <c r="N20" s="3"/>
    </row>
    <row r="21" spans="1:14" ht="12.75" customHeight="1">
      <c r="A21" s="3"/>
      <c r="B21" s="159">
        <v>9500</v>
      </c>
      <c r="C21" s="156">
        <v>4.5</v>
      </c>
      <c r="D21" s="157">
        <v>5.5</v>
      </c>
      <c r="E21" s="156">
        <v>0.71</v>
      </c>
      <c r="F21" s="142">
        <f t="shared" si="0"/>
        <v>12.222222222222223</v>
      </c>
      <c r="G21" s="142">
        <f t="shared" si="2"/>
        <v>11.818181818181818</v>
      </c>
      <c r="H21" s="142">
        <f t="shared" si="1"/>
        <v>24.08450704225352</v>
      </c>
      <c r="I21" s="7">
        <v>4.033992455218395</v>
      </c>
      <c r="J21" s="6">
        <v>5.914921547015489</v>
      </c>
      <c r="K21" s="50">
        <v>0.7263298696768778</v>
      </c>
      <c r="L21" s="57">
        <v>93.47287767642332</v>
      </c>
      <c r="M21" s="3"/>
      <c r="N21" s="162" t="s">
        <v>96</v>
      </c>
    </row>
    <row r="22" spans="1:14" ht="14.25">
      <c r="A22" s="3"/>
      <c r="B22" s="159">
        <v>4750</v>
      </c>
      <c r="C22" s="156">
        <v>4.09</v>
      </c>
      <c r="D22" s="157">
        <v>3.98</v>
      </c>
      <c r="E22" s="156">
        <v>1.13</v>
      </c>
      <c r="F22" s="142">
        <f t="shared" si="0"/>
        <v>12.444987775061124</v>
      </c>
      <c r="G22" s="142">
        <f t="shared" si="2"/>
        <v>12.512562814070352</v>
      </c>
      <c r="H22" s="142">
        <f t="shared" si="1"/>
        <v>18.849557522123895</v>
      </c>
      <c r="I22" s="7">
        <v>3.2804122904932815</v>
      </c>
      <c r="J22" s="6">
        <v>4.474036155413149</v>
      </c>
      <c r="K22" s="50">
        <v>1.181393770112603</v>
      </c>
      <c r="L22" s="57">
        <v>86.94463029182582</v>
      </c>
      <c r="M22" s="3"/>
      <c r="N22" s="162"/>
    </row>
    <row r="23" spans="1:14" ht="14.25">
      <c r="A23" s="3"/>
      <c r="B23" s="159">
        <v>3350</v>
      </c>
      <c r="C23" s="156">
        <v>3.69</v>
      </c>
      <c r="D23" s="157">
        <v>5.37</v>
      </c>
      <c r="E23" s="156">
        <v>0.87</v>
      </c>
      <c r="F23" s="142">
        <f t="shared" si="0"/>
        <v>12.710027100271002</v>
      </c>
      <c r="G23" s="142">
        <f t="shared" si="2"/>
        <v>11.862197392923651</v>
      </c>
      <c r="H23" s="142">
        <f t="shared" si="1"/>
        <v>21.49425287356322</v>
      </c>
      <c r="I23" s="48">
        <v>3.717501807064273</v>
      </c>
      <c r="J23" s="49">
        <v>5.337658056332536</v>
      </c>
      <c r="K23" s="51">
        <v>0.8684150276600391</v>
      </c>
      <c r="L23" s="57">
        <v>91.53164470552593</v>
      </c>
      <c r="M23" s="3"/>
      <c r="N23" s="3"/>
    </row>
    <row r="24" spans="1:14" ht="14.25">
      <c r="A24" s="3"/>
      <c r="B24" s="159">
        <v>2360</v>
      </c>
      <c r="C24" s="156">
        <v>3.69</v>
      </c>
      <c r="D24" s="157">
        <v>5.37</v>
      </c>
      <c r="E24" s="156">
        <v>0.9</v>
      </c>
      <c r="F24" s="142">
        <f t="shared" si="0"/>
        <v>12.710027100271002</v>
      </c>
      <c r="G24" s="142">
        <f t="shared" si="2"/>
        <v>11.862197392923651</v>
      </c>
      <c r="H24" s="142">
        <f t="shared" si="1"/>
        <v>21.11111111111111</v>
      </c>
      <c r="I24" s="48">
        <v>3.7236312615059792</v>
      </c>
      <c r="J24" s="49">
        <v>5.330449858347486</v>
      </c>
      <c r="K24" s="51">
        <v>0.8979990897758648</v>
      </c>
      <c r="L24" s="57">
        <v>91.2575701207012</v>
      </c>
      <c r="M24" s="3"/>
      <c r="N24" s="162" t="s">
        <v>97</v>
      </c>
    </row>
    <row r="25" spans="1:14" ht="14.25">
      <c r="A25" s="3"/>
      <c r="B25" s="159">
        <v>1700</v>
      </c>
      <c r="C25" s="156">
        <v>3.45</v>
      </c>
      <c r="D25" s="157">
        <v>4.88</v>
      </c>
      <c r="E25" s="156">
        <v>0.74</v>
      </c>
      <c r="F25" s="142">
        <f t="shared" si="0"/>
        <v>12.898550724637683</v>
      </c>
      <c r="G25" s="142">
        <f t="shared" si="2"/>
        <v>12.049180327868852</v>
      </c>
      <c r="H25" s="142">
        <f t="shared" si="1"/>
        <v>23.513513513513512</v>
      </c>
      <c r="I25" s="48">
        <v>3.4090655862529387</v>
      </c>
      <c r="J25" s="49">
        <v>4.925561174517258</v>
      </c>
      <c r="K25" s="51">
        <v>0.7422687674275249</v>
      </c>
      <c r="L25" s="57">
        <v>92.10687902080616</v>
      </c>
      <c r="M25" s="3"/>
      <c r="N25" s="162"/>
    </row>
    <row r="26" spans="1:14" ht="14.25">
      <c r="A26" s="3"/>
      <c r="B26" s="160">
        <v>1180</v>
      </c>
      <c r="C26" s="156">
        <v>3.13</v>
      </c>
      <c r="D26" s="157">
        <v>4.14</v>
      </c>
      <c r="E26" s="156">
        <v>0.88</v>
      </c>
      <c r="F26" s="142">
        <f t="shared" si="0"/>
        <v>13.19488817891374</v>
      </c>
      <c r="G26" s="142">
        <f t="shared" si="2"/>
        <v>12.415458937198068</v>
      </c>
      <c r="H26" s="142">
        <f t="shared" si="1"/>
        <v>21.363636363636363</v>
      </c>
      <c r="I26" s="48">
        <v>3.02630510707986</v>
      </c>
      <c r="J26" s="49">
        <v>4.242389449553667</v>
      </c>
      <c r="K26" s="51">
        <v>0.887789254459198</v>
      </c>
      <c r="L26" s="57">
        <v>89.36542588478893</v>
      </c>
      <c r="M26" s="3"/>
      <c r="N26" s="3"/>
    </row>
    <row r="27" spans="1:14" ht="14.25">
      <c r="A27" s="3"/>
      <c r="B27" s="160">
        <v>850</v>
      </c>
      <c r="C27" s="156">
        <v>3.85</v>
      </c>
      <c r="D27" s="158">
        <v>4.08</v>
      </c>
      <c r="E27" s="156">
        <v>0.88</v>
      </c>
      <c r="F27" s="142">
        <f t="shared" si="0"/>
        <v>12.597402597402597</v>
      </c>
      <c r="G27" s="142">
        <f t="shared" si="2"/>
        <v>12.450980392156861</v>
      </c>
      <c r="H27" s="142">
        <f t="shared" si="1"/>
        <v>21.363636363636363</v>
      </c>
      <c r="I27" s="48">
        <v>3.2154180302375672</v>
      </c>
      <c r="J27" s="49">
        <v>4.523816436322394</v>
      </c>
      <c r="K27" s="51">
        <v>0.9145655028017288</v>
      </c>
      <c r="L27" s="57">
        <v>89.68901150981914</v>
      </c>
      <c r="M27" s="3"/>
      <c r="N27" s="162" t="s">
        <v>98</v>
      </c>
    </row>
    <row r="28" spans="1:14" ht="13.5" thickBot="1">
      <c r="A28" s="3"/>
      <c r="B28" s="141"/>
      <c r="C28" s="103"/>
      <c r="D28" s="104"/>
      <c r="E28" s="105"/>
      <c r="F28" s="151"/>
      <c r="G28" s="152"/>
      <c r="H28" s="153"/>
      <c r="I28" s="8"/>
      <c r="J28" s="9"/>
      <c r="K28" s="52"/>
      <c r="L28" s="58"/>
      <c r="M28" s="3"/>
      <c r="N28" s="162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62"/>
    </row>
  </sheetData>
  <sheetProtection/>
  <mergeCells count="10">
    <mergeCell ref="N27:N29"/>
    <mergeCell ref="N21:N22"/>
    <mergeCell ref="N12:N15"/>
    <mergeCell ref="N17:N19"/>
    <mergeCell ref="N2:N4"/>
    <mergeCell ref="N8:N10"/>
    <mergeCell ref="C17:E17"/>
    <mergeCell ref="F17:H17"/>
    <mergeCell ref="I17:L17"/>
    <mergeCell ref="N24:N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Wilman"/>
  <dimension ref="A1:N29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5.140625" style="0" customWidth="1"/>
    <col min="9" max="9" width="9.00390625" style="0" bestFit="1" customWidth="1"/>
    <col min="10" max="10" width="9.57421875" style="0" bestFit="1" customWidth="1"/>
    <col min="11" max="11" width="9.00390625" style="0" bestFit="1" customWidth="1"/>
    <col min="12" max="12" width="9.00390625" style="0" customWidth="1"/>
    <col min="14" max="14" width="34.421875" style="0" customWidth="1"/>
  </cols>
  <sheetData>
    <row r="1" spans="1:14" ht="12.75">
      <c r="A1" s="2" t="s">
        <v>76</v>
      </c>
      <c r="B1" s="3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162" t="s">
        <v>106</v>
      </c>
    </row>
    <row r="2" spans="1:14" s="136" customFormat="1" ht="12.75" customHeight="1">
      <c r="A2" s="124" t="s">
        <v>68</v>
      </c>
      <c r="B2" s="124"/>
      <c r="C2" s="135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62"/>
    </row>
    <row r="3" spans="1:14" s="136" customFormat="1" ht="12.75">
      <c r="A3" s="124" t="s">
        <v>60</v>
      </c>
      <c r="B3" s="124"/>
      <c r="C3" s="135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62"/>
    </row>
    <row r="4" spans="1:14" ht="12.75">
      <c r="A4" s="2"/>
      <c r="B4" s="3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162"/>
    </row>
    <row r="5" spans="1:14" ht="12.75">
      <c r="A5" s="86" t="s">
        <v>16</v>
      </c>
      <c r="B5" s="84"/>
      <c r="C5" s="47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87"/>
      <c r="B6" s="88" t="s">
        <v>20</v>
      </c>
      <c r="C6" s="82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88</v>
      </c>
    </row>
    <row r="7" spans="1:14" ht="12.7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6" t="s">
        <v>17</v>
      </c>
      <c r="B8" s="84"/>
      <c r="C8" s="47"/>
      <c r="D8" s="3"/>
      <c r="E8" s="3"/>
      <c r="F8" s="3"/>
      <c r="G8" s="3"/>
      <c r="H8" s="3"/>
      <c r="I8" s="3"/>
      <c r="J8" s="3"/>
      <c r="K8" s="3"/>
      <c r="L8" s="3"/>
      <c r="M8" s="3"/>
      <c r="N8" s="162" t="s">
        <v>89</v>
      </c>
    </row>
    <row r="9" spans="1:14" ht="12.75">
      <c r="A9" s="87"/>
      <c r="B9" s="88" t="s">
        <v>20</v>
      </c>
      <c r="C9" s="82" t="s">
        <v>74</v>
      </c>
      <c r="D9" s="3"/>
      <c r="E9" s="3"/>
      <c r="F9" s="3"/>
      <c r="G9" s="3"/>
      <c r="H9" s="3"/>
      <c r="I9" s="3"/>
      <c r="J9" s="3"/>
      <c r="K9" s="3"/>
      <c r="L9" s="3"/>
      <c r="M9" s="3"/>
      <c r="N9" s="162"/>
    </row>
    <row r="10" spans="1:14" ht="12.7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162"/>
    </row>
    <row r="11" spans="1:14" ht="13.5" thickBot="1">
      <c r="A11" s="86" t="s">
        <v>19</v>
      </c>
      <c r="B11" s="84"/>
      <c r="C11" s="4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7"/>
      <c r="B12" s="88" t="s">
        <v>20</v>
      </c>
      <c r="C12" s="82" t="s">
        <v>75</v>
      </c>
      <c r="D12" s="3"/>
      <c r="E12" s="3"/>
      <c r="F12" s="3"/>
      <c r="G12" s="3"/>
      <c r="H12" s="3"/>
      <c r="I12" s="63" t="s">
        <v>45</v>
      </c>
      <c r="J12" s="64"/>
      <c r="K12" s="20">
        <v>42.238521320124455</v>
      </c>
      <c r="L12" s="21" t="s">
        <v>29</v>
      </c>
      <c r="M12" s="3"/>
      <c r="N12" s="162" t="s">
        <v>94</v>
      </c>
    </row>
    <row r="13" spans="1:14" ht="13.5" thickBot="1">
      <c r="A13" s="3"/>
      <c r="B13" s="4"/>
      <c r="C13" s="4"/>
      <c r="D13" s="3"/>
      <c r="E13" s="3"/>
      <c r="F13" s="3"/>
      <c r="G13" s="3"/>
      <c r="H13" s="3"/>
      <c r="I13" s="65"/>
      <c r="J13" s="66"/>
      <c r="K13" s="66"/>
      <c r="L13" s="67"/>
      <c r="M13" s="3"/>
      <c r="N13" s="162"/>
    </row>
    <row r="14" spans="1:14" ht="12.75">
      <c r="A14" s="3"/>
      <c r="B14" s="10"/>
      <c r="C14" s="163" t="s">
        <v>23</v>
      </c>
      <c r="D14" s="164"/>
      <c r="E14" s="165"/>
      <c r="F14" s="164" t="s">
        <v>24</v>
      </c>
      <c r="G14" s="164"/>
      <c r="H14" s="164"/>
      <c r="I14" s="163" t="s">
        <v>22</v>
      </c>
      <c r="J14" s="164"/>
      <c r="K14" s="164"/>
      <c r="L14" s="166"/>
      <c r="M14" s="3"/>
      <c r="N14" s="162"/>
    </row>
    <row r="15" spans="1:14" ht="13.5" thickBot="1">
      <c r="A15" s="3"/>
      <c r="B15" s="11"/>
      <c r="C15" s="12" t="s">
        <v>13</v>
      </c>
      <c r="D15" s="13" t="s">
        <v>14</v>
      </c>
      <c r="E15" s="14" t="s">
        <v>15</v>
      </c>
      <c r="F15" s="15" t="s">
        <v>13</v>
      </c>
      <c r="G15" s="13" t="s">
        <v>14</v>
      </c>
      <c r="H15" s="16" t="s">
        <v>15</v>
      </c>
      <c r="I15" s="12" t="s">
        <v>13</v>
      </c>
      <c r="J15" s="13" t="s">
        <v>14</v>
      </c>
      <c r="K15" s="16" t="s">
        <v>15</v>
      </c>
      <c r="L15" s="59" t="s">
        <v>44</v>
      </c>
      <c r="M15" s="3"/>
      <c r="N15" s="162"/>
    </row>
    <row r="16" spans="1:14" ht="12.75">
      <c r="A16" s="3"/>
      <c r="B16" s="138" t="s">
        <v>38</v>
      </c>
      <c r="C16" s="94">
        <v>21.9</v>
      </c>
      <c r="D16" s="95">
        <v>43</v>
      </c>
      <c r="E16" s="96">
        <v>6.77</v>
      </c>
      <c r="F16" s="142">
        <v>1</v>
      </c>
      <c r="G16" s="143">
        <v>1</v>
      </c>
      <c r="H16" s="144">
        <v>1</v>
      </c>
      <c r="I16" s="53">
        <v>22.000609008218756</v>
      </c>
      <c r="J16" s="54">
        <v>42.8361696891067</v>
      </c>
      <c r="K16" s="55">
        <v>6.764446531944554</v>
      </c>
      <c r="L16" s="56">
        <v>82.24029007605604</v>
      </c>
      <c r="M16" s="3"/>
      <c r="N16" s="3"/>
    </row>
    <row r="17" spans="1:14" ht="12.75">
      <c r="A17" s="3"/>
      <c r="B17" s="139" t="s">
        <v>39</v>
      </c>
      <c r="C17" s="97">
        <v>3.46</v>
      </c>
      <c r="D17" s="98">
        <v>5.5</v>
      </c>
      <c r="E17" s="99">
        <v>1.76</v>
      </c>
      <c r="F17" s="145">
        <v>1</v>
      </c>
      <c r="G17" s="146">
        <v>1</v>
      </c>
      <c r="H17" s="147">
        <v>1</v>
      </c>
      <c r="I17" s="7">
        <v>3.38175096044615</v>
      </c>
      <c r="J17" s="6">
        <v>5.583514311115979</v>
      </c>
      <c r="K17" s="50">
        <v>1.7716947369108311</v>
      </c>
      <c r="L17" s="57">
        <v>69.73883974004352</v>
      </c>
      <c r="M17" s="3"/>
      <c r="N17" s="162" t="s">
        <v>95</v>
      </c>
    </row>
    <row r="18" spans="1:14" ht="12.75">
      <c r="A18" s="3"/>
      <c r="B18" s="139" t="s">
        <v>40</v>
      </c>
      <c r="C18" s="97">
        <v>58</v>
      </c>
      <c r="D18" s="98">
        <v>25.1</v>
      </c>
      <c r="E18" s="99">
        <v>75.3</v>
      </c>
      <c r="F18" s="145">
        <v>1</v>
      </c>
      <c r="G18" s="146">
        <v>1</v>
      </c>
      <c r="H18" s="147">
        <v>1</v>
      </c>
      <c r="I18" s="7">
        <v>55.55369269505043</v>
      </c>
      <c r="J18" s="6">
        <v>25.293513458190002</v>
      </c>
      <c r="K18" s="50">
        <v>77.68167928851398</v>
      </c>
      <c r="L18" s="57">
        <v>19.23113578298278</v>
      </c>
      <c r="M18" s="3"/>
      <c r="N18" s="162"/>
    </row>
    <row r="19" spans="1:14" ht="12.75">
      <c r="A19" s="3"/>
      <c r="B19" s="139" t="s">
        <v>41</v>
      </c>
      <c r="C19" s="97">
        <v>0.11</v>
      </c>
      <c r="D19" s="98">
        <v>0.12</v>
      </c>
      <c r="E19" s="99">
        <v>0.09</v>
      </c>
      <c r="F19" s="145">
        <v>1</v>
      </c>
      <c r="G19" s="146">
        <v>1</v>
      </c>
      <c r="H19" s="147">
        <v>1</v>
      </c>
      <c r="I19" s="7">
        <v>0.10489544253107924</v>
      </c>
      <c r="J19" s="6">
        <v>0.12256592480704435</v>
      </c>
      <c r="K19" s="50">
        <v>0.09197376775043906</v>
      </c>
      <c r="L19" s="57">
        <v>49.3539404874452</v>
      </c>
      <c r="M19" s="3"/>
      <c r="N19" s="162"/>
    </row>
    <row r="20" spans="1:14" ht="12.75">
      <c r="A20" s="3"/>
      <c r="B20" s="140" t="s">
        <v>42</v>
      </c>
      <c r="C20" s="100">
        <v>0.36</v>
      </c>
      <c r="D20" s="101">
        <v>0.38</v>
      </c>
      <c r="E20" s="102">
        <v>0.34</v>
      </c>
      <c r="F20" s="148">
        <v>1</v>
      </c>
      <c r="G20" s="149">
        <v>1</v>
      </c>
      <c r="H20" s="150">
        <v>1</v>
      </c>
      <c r="I20" s="48">
        <v>0.35792526640058797</v>
      </c>
      <c r="J20" s="49">
        <v>0.3809764122917721</v>
      </c>
      <c r="K20" s="51">
        <v>0.3410689403606297</v>
      </c>
      <c r="L20" s="57">
        <v>44.95877163094884</v>
      </c>
      <c r="M20" s="3"/>
      <c r="N20" s="3"/>
    </row>
    <row r="21" spans="1:14" ht="12.75">
      <c r="A21" s="3"/>
      <c r="B21" s="140" t="s">
        <v>43</v>
      </c>
      <c r="C21" s="100">
        <v>4.91</v>
      </c>
      <c r="D21" s="101">
        <v>9.24</v>
      </c>
      <c r="E21" s="102">
        <v>2.07</v>
      </c>
      <c r="F21" s="148">
        <v>1</v>
      </c>
      <c r="G21" s="149">
        <v>1</v>
      </c>
      <c r="H21" s="150">
        <v>1</v>
      </c>
      <c r="I21" s="48">
        <v>5.021465285409272</v>
      </c>
      <c r="J21" s="49">
        <v>9.073264031443404</v>
      </c>
      <c r="K21" s="51">
        <v>2.05855658517125</v>
      </c>
      <c r="L21" s="57">
        <v>76.32060254380605</v>
      </c>
      <c r="M21" s="3"/>
      <c r="N21" s="162" t="s">
        <v>96</v>
      </c>
    </row>
    <row r="22" spans="1:14" ht="12.75">
      <c r="A22" s="3"/>
      <c r="B22" s="140"/>
      <c r="C22" s="100"/>
      <c r="D22" s="101"/>
      <c r="E22" s="102"/>
      <c r="F22" s="148"/>
      <c r="G22" s="149"/>
      <c r="H22" s="150"/>
      <c r="I22" s="48"/>
      <c r="J22" s="49"/>
      <c r="K22" s="51"/>
      <c r="L22" s="57"/>
      <c r="M22" s="3"/>
      <c r="N22" s="162"/>
    </row>
    <row r="23" spans="1:14" ht="12.75">
      <c r="A23" s="3"/>
      <c r="B23" s="140"/>
      <c r="C23" s="100"/>
      <c r="D23" s="101"/>
      <c r="E23" s="102"/>
      <c r="F23" s="148"/>
      <c r="G23" s="149"/>
      <c r="H23" s="150"/>
      <c r="I23" s="48"/>
      <c r="J23" s="49"/>
      <c r="K23" s="51"/>
      <c r="L23" s="57"/>
      <c r="M23" s="3"/>
      <c r="N23" s="3"/>
    </row>
    <row r="24" spans="1:14" ht="12.75">
      <c r="A24" s="3"/>
      <c r="B24" s="140"/>
      <c r="C24" s="100"/>
      <c r="D24" s="101"/>
      <c r="E24" s="102"/>
      <c r="F24" s="148"/>
      <c r="G24" s="149"/>
      <c r="H24" s="150"/>
      <c r="I24" s="48"/>
      <c r="J24" s="49"/>
      <c r="K24" s="51"/>
      <c r="L24" s="57"/>
      <c r="M24" s="3"/>
      <c r="N24" s="162" t="s">
        <v>101</v>
      </c>
    </row>
    <row r="25" spans="1:14" ht="13.5" thickBot="1">
      <c r="A25" s="3"/>
      <c r="B25" s="141"/>
      <c r="C25" s="103"/>
      <c r="D25" s="104"/>
      <c r="E25" s="105"/>
      <c r="F25" s="151"/>
      <c r="G25" s="152"/>
      <c r="H25" s="153"/>
      <c r="I25" s="8"/>
      <c r="J25" s="9"/>
      <c r="K25" s="52"/>
      <c r="L25" s="58"/>
      <c r="M25" s="3"/>
      <c r="N25" s="162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62" t="s">
        <v>102</v>
      </c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62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62"/>
    </row>
  </sheetData>
  <sheetProtection/>
  <mergeCells count="10">
    <mergeCell ref="N27:N29"/>
    <mergeCell ref="C14:E14"/>
    <mergeCell ref="F14:H14"/>
    <mergeCell ref="I14:L14"/>
    <mergeCell ref="N12:N15"/>
    <mergeCell ref="N1:N4"/>
    <mergeCell ref="N17:N19"/>
    <mergeCell ref="N21:N22"/>
    <mergeCell ref="N24:N25"/>
    <mergeCell ref="N8:N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Tim Napier-Munn</Manager>
  <Company>JKTech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Recovery and Sampling formula for Mineral Processing</dc:title>
  <dc:subject/>
  <dc:creator>Michael Dunglison</dc:creator>
  <cp:keywords>Two Product Formula, Recovery Formula, Gy, Sample Size</cp:keywords>
  <dc:description/>
  <cp:lastModifiedBy>Melinda Winton</cp:lastModifiedBy>
  <dcterms:created xsi:type="dcterms:W3CDTF">2005-07-26T10:35:54Z</dcterms:created>
  <dcterms:modified xsi:type="dcterms:W3CDTF">2018-05-28T02:48:02Z</dcterms:modified>
  <cp:category>Mineral Processing</cp:category>
  <cp:version/>
  <cp:contentType/>
  <cp:contentStatus/>
</cp:coreProperties>
</file>